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2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  <sheet name="Guia" sheetId="10" r:id="rId10"/>
  </sheets>
  <definedNames>
    <definedName name="_xlnm.Print_Titles" localSheetId="4">'F5_EAID'!$1:$10</definedName>
    <definedName name="_xlnm.Print_Titles" localSheetId="5">'F6a_EAEPED_COG'!$1:$9</definedName>
    <definedName name="_xlnm.Print_Titles" localSheetId="9">'Guia'!$1:$8</definedName>
  </definedNames>
  <calcPr fullCalcOnLoad="1"/>
</workbook>
</file>

<file path=xl/sharedStrings.xml><?xml version="1.0" encoding="utf-8"?>
<sst xmlns="http://schemas.openxmlformats.org/spreadsheetml/2006/main" count="937" uniqueCount="600">
  <si>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</si>
  <si>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</si>
  <si>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</si>
  <si>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</si>
  <si>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</si>
  <si>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</si>
  <si>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</si>
  <si>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</si>
  <si>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</si>
  <si>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</si>
  <si>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</si>
  <si>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</si>
  <si>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</si>
  <si>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</si>
  <si>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</si>
  <si>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</si>
  <si>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</si>
  <si>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</si>
  <si>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</si>
  <si>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</si>
  <si>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</si>
  <si>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</si>
  <si>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</si>
  <si>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</si>
  <si>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</si>
  <si>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</si>
  <si>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</si>
  <si>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</si>
  <si>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</si>
  <si>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</si>
  <si>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</si>
  <si>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</si>
  <si>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</si>
  <si>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</si>
  <si>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</si>
  <si>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</si>
  <si>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</si>
  <si>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</si>
  <si>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</si>
  <si>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</si>
  <si>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</si>
  <si>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</si>
  <si>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</si>
  <si>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</si>
  <si>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</si>
  <si>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</si>
  <si>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</si>
  <si>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</si>
  <si>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</si>
  <si>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</si>
  <si>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</si>
  <si>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</si>
  <si>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</si>
  <si>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</si>
  <si>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</si>
  <si>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</si>
  <si>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</si>
  <si>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</si>
  <si>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</si>
  <si>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</si>
  <si>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</si>
  <si>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</si>
  <si>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</si>
  <si>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</si>
  <si>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</si>
  <si>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</si>
  <si>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</si>
  <si>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</si>
  <si>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</si>
  <si>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</si>
  <si>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</si>
  <si>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</si>
  <si>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</si>
  <si>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</si>
  <si>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</si>
  <si>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</si>
  <si>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</si>
  <si>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</si>
  <si>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</si>
  <si>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</si>
  <si>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</si>
  <si>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</si>
  <si>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</si>
  <si>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</si>
  <si>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</si>
  <si>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</si>
  <si>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</si>
  <si>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</si>
  <si>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</si>
  <si>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</si>
  <si>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</si>
  <si>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</si>
  <si>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</si>
  <si>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</si>
  <si>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</si>
  <si>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</si>
  <si>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</si>
  <si>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</si>
  <si>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</si>
  <si>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</si>
  <si>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</si>
  <si>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</si>
  <si>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</si>
  <si>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</si>
  <si>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</si>
  <si>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</si>
  <si>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</si>
  <si>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</si>
  <si>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</si>
  <si>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</si>
  <si>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</si>
  <si>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</si>
  <si>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</si>
  <si>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</si>
  <si>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</si>
  <si>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</si>
  <si>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</si>
  <si>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</si>
  <si>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2020 (e)</t>
  </si>
  <si>
    <t xml:space="preserve">   31 de diciembre de 2020 (e)</t>
  </si>
  <si>
    <r>
      <t xml:space="preserve">PODER EJECUTIVO DEL ESTADO DE NAYARIT
Estado de Situación Financiera Detallado - LDF
 Al 31 de diciembre de 2021 y al 31 de diciembre de 2020 (b)
</t>
    </r>
    <r>
      <rPr>
        <b/>
        <sz val="7"/>
        <color indexed="8"/>
        <rFont val="Arial Narrow"/>
        <family val="2"/>
      </rPr>
      <t>(PESOS)</t>
    </r>
  </si>
  <si>
    <t>31 de diciembre de            2021 (d)</t>
  </si>
  <si>
    <t xml:space="preserve">   31 de diciembre de         2021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</si>
  <si>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2021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</si>
  <si>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</si>
  <si>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</si>
  <si>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</si>
  <si>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</si>
  <si>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</si>
  <si>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</si>
  <si>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</si>
  <si>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</si>
  <si>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</si>
  <si>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</si>
  <si>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</si>
  <si>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</si>
  <si>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</si>
  <si>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</si>
  <si>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</si>
  <si>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</si>
  <si>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</si>
  <si>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</si>
  <si>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</si>
  <si>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</si>
  <si>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</si>
  <si>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</si>
  <si>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</si>
  <si>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</si>
  <si>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</si>
  <si>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</si>
  <si>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</si>
  <si>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</si>
  <si>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</si>
  <si>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</si>
  <si>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</si>
  <si>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</si>
  <si>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</si>
  <si>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</si>
  <si>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</si>
  <si>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</si>
  <si>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+ 180PB</t>
  </si>
  <si>
    <t>B. Crédito 02</t>
  </si>
  <si>
    <t>TIIE + 2.50</t>
  </si>
  <si>
    <t>C. Crédito 03</t>
  </si>
  <si>
    <t>D. Crédito 04</t>
  </si>
  <si>
    <t>E. Crédito 05</t>
  </si>
  <si>
    <t>TIIE + 2.00</t>
  </si>
  <si>
    <t>F. Crédito 06</t>
  </si>
  <si>
    <t>G. Crédito 07</t>
  </si>
  <si>
    <t>H. Crédito 08</t>
  </si>
  <si>
    <t>I.  Crédito 09</t>
  </si>
  <si>
    <t>TIIE + 1.50</t>
  </si>
  <si>
    <t>J. Crédito 10</t>
  </si>
  <si>
    <t>K. Crédito 11</t>
  </si>
  <si>
    <t>TIIE + 2.25</t>
  </si>
  <si>
    <t>PODER EJECUTIVO DEL ESTADO DE NAYARIT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</si>
  <si>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</si>
  <si>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</si>
  <si>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</si>
  <si>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</si>
  <si>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</si>
  <si>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</si>
  <si>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</si>
  <si>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</si>
  <si>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</si>
  <si>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</si>
  <si>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</si>
  <si>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</si>
  <si>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</si>
  <si>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</si>
  <si>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</si>
  <si>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</si>
  <si>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</si>
  <si>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</si>
  <si>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</si>
  <si>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</si>
  <si>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</si>
  <si>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</si>
  <si>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</si>
  <si>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</si>
  <si>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</si>
  <si>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</si>
  <si>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</si>
  <si>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</si>
  <si>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</si>
  <si>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</si>
  <si>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</si>
  <si>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</si>
  <si>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</si>
  <si>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</si>
  <si>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</si>
  <si>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</si>
  <si>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2021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</si>
  <si>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</si>
  <si>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</si>
  <si>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</si>
  <si>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</si>
  <si>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</si>
  <si>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</si>
  <si>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</si>
  <si>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</si>
  <si>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</si>
  <si>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</si>
  <si>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</si>
  <si>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</si>
  <si>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</si>
  <si>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</si>
  <si>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</si>
  <si>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</si>
  <si>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</si>
  <si>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</si>
  <si>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</si>
  <si>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</si>
  <si>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</si>
  <si>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</si>
  <si>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</si>
  <si>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</si>
  <si>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</si>
  <si>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</si>
  <si>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</si>
  <si>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</si>
  <si>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</si>
  <si>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</si>
  <si>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</si>
  <si>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</si>
  <si>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</si>
  <si>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</si>
  <si>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</si>
  <si>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</si>
  <si>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</si>
  <si>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2021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</si>
  <si>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</si>
  <si>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</si>
  <si>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</si>
  <si>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</si>
  <si>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</si>
  <si>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</si>
  <si>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</si>
  <si>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</si>
  <si>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</si>
  <si>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</si>
  <si>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</si>
  <si>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</si>
  <si>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</si>
  <si>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</si>
  <si>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</si>
  <si>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</si>
  <si>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</si>
  <si>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</si>
  <si>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</si>
  <si>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</si>
  <si>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</si>
  <si>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</si>
  <si>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</si>
  <si>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</si>
  <si>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</si>
  <si>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</si>
  <si>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</si>
  <si>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</si>
  <si>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</si>
  <si>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</si>
  <si>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</si>
  <si>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</si>
  <si>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</si>
  <si>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</si>
  <si>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</si>
  <si>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</si>
  <si>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</si>
  <si>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</si>
  <si>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</si>
  <si>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</si>
  <si>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</si>
  <si>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</si>
  <si>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</si>
  <si>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</si>
  <si>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</si>
  <si>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</si>
  <si>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</si>
  <si>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</si>
  <si>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</si>
  <si>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</si>
  <si>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</si>
  <si>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</si>
  <si>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</si>
  <si>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</si>
  <si>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</si>
  <si>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</si>
  <si>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</si>
  <si>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</si>
  <si>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</si>
  <si>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</si>
  <si>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</si>
  <si>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</si>
  <si>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</si>
  <si>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</si>
  <si>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</si>
  <si>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</si>
  <si>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</si>
  <si>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</si>
  <si>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</si>
  <si>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diciembre del 2021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</si>
  <si>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</si>
  <si>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</si>
  <si>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</si>
  <si>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</si>
  <si>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</si>
  <si>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</si>
  <si>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</si>
  <si>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</si>
  <si>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</si>
  <si>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</si>
  <si>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</si>
  <si>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</si>
  <si>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</si>
  <si>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</si>
  <si>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</si>
  <si>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</si>
  <si>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</si>
  <si>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</si>
  <si>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</si>
  <si>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</si>
  <si>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</si>
  <si>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</si>
  <si>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</si>
  <si>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</si>
  <si>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</si>
  <si>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</si>
  <si>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</si>
  <si>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</si>
  <si>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</si>
  <si>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</si>
  <si>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</si>
  <si>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</si>
  <si>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</si>
  <si>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</si>
  <si>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</si>
  <si>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</si>
  <si>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</si>
  <si>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</si>
  <si>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</si>
  <si>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</si>
  <si>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</si>
  <si>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</si>
  <si>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</si>
  <si>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</si>
  <si>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</si>
  <si>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</si>
  <si>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</si>
  <si>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</si>
  <si>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</si>
  <si>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</si>
  <si>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</si>
  <si>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</si>
  <si>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</si>
  <si>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</si>
  <si>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</si>
  <si>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</si>
  <si>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</si>
  <si>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</si>
  <si>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</si>
  <si>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</si>
  <si>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</si>
  <si>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</si>
  <si>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</si>
  <si>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</si>
  <si>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</si>
  <si>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</si>
  <si>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</si>
  <si>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</si>
  <si>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</si>
  <si>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</si>
  <si>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</si>
  <si>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</si>
  <si>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</si>
  <si>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</si>
  <si>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</si>
  <si>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</si>
  <si>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</si>
  <si>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</si>
  <si>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</si>
  <si>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</si>
  <si>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2021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</si>
  <si>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</si>
  <si>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</si>
  <si>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</si>
  <si>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</si>
  <si>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</si>
  <si>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</si>
  <si>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</si>
  <si>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</si>
  <si>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</si>
  <si>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</si>
  <si>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</si>
  <si>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</si>
  <si>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</si>
  <si>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</si>
  <si>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</si>
  <si>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</si>
  <si>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</si>
  <si>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</si>
  <si>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</si>
  <si>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</si>
  <si>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</si>
  <si>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</si>
  <si>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</si>
  <si>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</si>
  <si>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</si>
  <si>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</si>
  <si>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</si>
  <si>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</si>
  <si>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</si>
  <si>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</si>
  <si>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</si>
  <si>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</si>
  <si>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</si>
  <si>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</si>
  <si>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</si>
  <si>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</si>
  <si>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</si>
  <si>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</si>
  <si>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</si>
  <si>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</si>
  <si>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</si>
  <si>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</si>
  <si>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</si>
  <si>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</si>
  <si>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</si>
  <si>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</si>
  <si>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</si>
  <si>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</si>
  <si>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</si>
  <si>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</si>
  <si>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</si>
  <si>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</si>
  <si>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</si>
  <si>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</si>
  <si>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</si>
  <si>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</si>
  <si>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</si>
  <si>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</si>
  <si>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</si>
  <si>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</si>
  <si>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</si>
  <si>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</si>
  <si>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</si>
  <si>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</si>
  <si>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</si>
  <si>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</si>
  <si>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</si>
  <si>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</si>
  <si>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</si>
  <si>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</si>
  <si>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</si>
  <si>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</si>
  <si>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</si>
  <si>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</si>
  <si>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2021 (b)
</t>
    </r>
    <r>
      <rPr>
        <b/>
        <sz val="7.5"/>
        <color indexed="8"/>
        <rFont val="Arial Narrow"/>
        <family val="2"/>
      </rPr>
      <t>(PESOS)</t>
    </r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</si>
  <si>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2021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</si>
  <si>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</si>
  <si>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</si>
  <si>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</si>
  <si>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</si>
  <si>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</si>
  <si>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</si>
  <si>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</si>
  <si>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</si>
  <si>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</si>
  <si>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</si>
  <si>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</si>
  <si>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</si>
  <si>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</si>
  <si>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NAYARIT (a)</t>
  </si>
  <si>
    <t>Guía de Cumplimiento de la Ley de Disciplina Financiera de las Entidades Federativas y Municipios</t>
  </si>
  <si>
    <t>Del 1 de enero al 31 de diciembre de 2021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</si>
  <si>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</si>
  <si>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</si>
  <si>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</si>
  <si>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</si>
  <si>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</si>
  <si>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</si>
  <si>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</si>
  <si>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</si>
  <si>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</si>
  <si>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</si>
  <si>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</si>
  <si>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</si>
  <si>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</si>
  <si>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</si>
  <si>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</si>
  <si>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</si>
  <si>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</si>
  <si>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</si>
  <si>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</si>
  <si>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</si>
  <si>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</si>
  <si>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</si>
  <si>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</si>
  <si>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</si>
  <si>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Se consideraron los momentos contables de Ingresos Recaudados y Gasto Pagado.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</si>
  <si>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</si>
  <si>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</si>
  <si>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</si>
  <si>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</si>
  <si>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</si>
  <si>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</si>
  <si>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</si>
  <si>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</si>
  <si>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</si>
  <si>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</si>
  <si>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</si>
  <si>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</si>
  <si>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</si>
  <si>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</si>
  <si>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</si>
  <si>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</si>
  <si>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</si>
  <si>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</si>
  <si>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</si>
  <si>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</si>
  <si>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</si>
  <si>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</si>
  <si>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</si>
  <si>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</si>
  <si>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</si>
  <si>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Se consideró el momento contable de Gasto Pagado.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</si>
  <si>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</si>
  <si>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</si>
  <si>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</si>
  <si>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</si>
  <si>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</si>
  <si>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</si>
  <si>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</si>
  <si>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</si>
  <si>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</si>
  <si>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</si>
  <si>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</si>
  <si>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</si>
  <si>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</si>
  <si>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</si>
  <si>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</si>
  <si>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</si>
  <si>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</si>
  <si>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</si>
  <si>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</si>
  <si>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</si>
  <si>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</si>
  <si>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</si>
  <si>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</si>
  <si>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</si>
  <si>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</si>
  <si>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</si>
  <si>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</si>
  <si>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</si>
  <si>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SI 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</si>
  <si>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</si>
  <si>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</si>
  <si>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</si>
  <si>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</si>
  <si>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</si>
  <si>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</si>
  <si>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</si>
  <si>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</si>
  <si>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</si>
  <si>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</si>
  <si>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</si>
  <si>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</si>
  <si>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</si>
  <si>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</si>
  <si>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</si>
  <si>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</si>
  <si>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Para el caso de las obras que incurran en este supuesto, los entes ejecutores realizan el análisis respectivo.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</si>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</sst>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i/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0" fillId="33" borderId="18" xfId="0" applyFill="1" applyBorder="1" applyAlignment="1">
      <alignment vertical="top"/>
    </xf>
    <xf numFmtId="0" fontId="0" fillId="33" borderId="15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vertical="top"/>
    </xf>
    <xf numFmtId="4" fontId="8" fillId="34" borderId="13" xfId="0" applyNumberFormat="1" applyFont="1" applyFill="1" applyBorder="1" applyAlignment="1">
      <alignment horizontal="right" vertical="top"/>
    </xf>
    <xf numFmtId="4" fontId="8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right" vertical="top"/>
    </xf>
    <xf numFmtId="4" fontId="9" fillId="34" borderId="13" xfId="0" applyNumberFormat="1" applyFont="1" applyFill="1" applyBorder="1" applyAlignment="1">
      <alignment horizontal="right" vertical="top"/>
    </xf>
    <xf numFmtId="4" fontId="9" fillId="34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10" fillId="0" borderId="13" xfId="0" applyFont="1" applyBorder="1" applyAlignment="1">
      <alignment vertical="top"/>
    </xf>
    <xf numFmtId="4" fontId="9" fillId="35" borderId="13" xfId="0" applyNumberFormat="1" applyFont="1" applyFill="1" applyBorder="1" applyAlignment="1">
      <alignment horizontal="right" vertical="top"/>
    </xf>
    <xf numFmtId="4" fontId="9" fillId="35" borderId="0" xfId="0" applyNumberFormat="1" applyFont="1" applyFill="1" applyBorder="1" applyAlignment="1">
      <alignment horizontal="right" vertical="top"/>
    </xf>
    <xf numFmtId="4" fontId="8" fillId="34" borderId="0" xfId="0" applyNumberFormat="1" applyFont="1" applyFill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/>
    </xf>
    <xf numFmtId="4" fontId="9" fillId="36" borderId="13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34" borderId="14" xfId="0" applyNumberFormat="1" applyFont="1" applyFill="1" applyBorder="1" applyAlignment="1">
      <alignment horizontal="right" vertical="top"/>
    </xf>
    <xf numFmtId="4" fontId="9" fillId="34" borderId="11" xfId="0" applyNumberFormat="1" applyFont="1" applyFill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12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12" fillId="0" borderId="16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12" fillId="0" borderId="12" xfId="0" applyFont="1" applyBorder="1" applyAlignment="1">
      <alignment vertical="top"/>
    </xf>
    <xf numFmtId="164" fontId="12" fillId="0" borderId="16" xfId="47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 wrapText="1" readingOrder="1"/>
    </xf>
    <xf numFmtId="164" fontId="12" fillId="0" borderId="13" xfId="47" applyNumberFormat="1" applyFont="1" applyBorder="1" applyAlignment="1">
      <alignment vertical="top"/>
    </xf>
    <xf numFmtId="10" fontId="54" fillId="0" borderId="13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2" fillId="0" borderId="17" xfId="0" applyFont="1" applyBorder="1" applyAlignment="1">
      <alignment vertical="top" wrapText="1" readingOrder="1"/>
    </xf>
    <xf numFmtId="0" fontId="55" fillId="0" borderId="0" xfId="53" applyFont="1">
      <alignment/>
      <protection/>
    </xf>
    <xf numFmtId="0" fontId="56" fillId="33" borderId="18" xfId="53" applyFont="1" applyFill="1" applyBorder="1" applyAlignment="1">
      <alignment horizontal="center" vertical="center" wrapText="1"/>
      <protection/>
    </xf>
    <xf numFmtId="0" fontId="56" fillId="33" borderId="19" xfId="53" applyFont="1" applyFill="1" applyBorder="1" applyAlignment="1">
      <alignment horizontal="center" vertical="center" wrapText="1"/>
      <protection/>
    </xf>
    <xf numFmtId="0" fontId="56" fillId="33" borderId="15" xfId="53" applyFont="1" applyFill="1" applyBorder="1" applyAlignment="1">
      <alignment horizontal="center" vertical="center" wrapText="1"/>
      <protection/>
    </xf>
    <xf numFmtId="0" fontId="56" fillId="33" borderId="10" xfId="53" applyFont="1" applyFill="1" applyBorder="1" applyAlignment="1">
      <alignment horizontal="center" vertical="center"/>
      <protection/>
    </xf>
    <xf numFmtId="0" fontId="56" fillId="33" borderId="17" xfId="53" applyFont="1" applyFill="1" applyBorder="1" applyAlignment="1">
      <alignment horizontal="center" vertical="center"/>
      <protection/>
    </xf>
    <xf numFmtId="0" fontId="56" fillId="33" borderId="14" xfId="53" applyFont="1" applyFill="1" applyBorder="1" applyAlignment="1">
      <alignment horizontal="center" vertical="center"/>
      <protection/>
    </xf>
    <xf numFmtId="0" fontId="57" fillId="0" borderId="12" xfId="53" applyFont="1" applyBorder="1" applyAlignment="1">
      <alignment horizontal="justify" vertical="center" wrapText="1"/>
      <protection/>
    </xf>
    <xf numFmtId="0" fontId="58" fillId="0" borderId="16" xfId="53" applyFont="1" applyBorder="1" applyAlignment="1">
      <alignment horizontal="justify" vertical="center" wrapText="1"/>
      <protection/>
    </xf>
    <xf numFmtId="0" fontId="58" fillId="0" borderId="13" xfId="53" applyFont="1" applyBorder="1" applyAlignment="1">
      <alignment horizontal="justify" vertical="center" wrapText="1"/>
      <protection/>
    </xf>
    <xf numFmtId="0" fontId="56" fillId="0" borderId="12" xfId="53" applyFont="1" applyBorder="1" applyAlignment="1">
      <alignment horizontal="left" vertical="center" wrapText="1"/>
      <protection/>
    </xf>
    <xf numFmtId="165" fontId="56" fillId="0" borderId="16" xfId="53" applyNumberFormat="1" applyFont="1" applyBorder="1" applyAlignment="1">
      <alignment horizontal="right" vertical="center" wrapText="1"/>
      <protection/>
    </xf>
    <xf numFmtId="165" fontId="56" fillId="0" borderId="13" xfId="53" applyNumberFormat="1" applyFont="1" applyBorder="1" applyAlignment="1">
      <alignment horizontal="right" vertical="center" wrapText="1"/>
      <protection/>
    </xf>
    <xf numFmtId="0" fontId="59" fillId="0" borderId="12" xfId="53" applyFont="1" applyBorder="1" applyAlignment="1">
      <alignment horizontal="left" vertical="center" wrapText="1" indent="1"/>
      <protection/>
    </xf>
    <xf numFmtId="165" fontId="59" fillId="0" borderId="16" xfId="53" applyNumberFormat="1" applyFont="1" applyBorder="1" applyAlignment="1">
      <alignment horizontal="right" vertical="center" wrapText="1"/>
      <protection/>
    </xf>
    <xf numFmtId="165" fontId="59" fillId="0" borderId="13" xfId="53" applyNumberFormat="1" applyFont="1" applyBorder="1" applyAlignment="1">
      <alignment horizontal="right" vertical="center" wrapText="1"/>
      <protection/>
    </xf>
    <xf numFmtId="0" fontId="55" fillId="0" borderId="12" xfId="53" applyFont="1" applyBorder="1" applyAlignment="1">
      <alignment horizontal="left" vertical="center" wrapText="1"/>
      <protection/>
    </xf>
    <xf numFmtId="166" fontId="55" fillId="0" borderId="16" xfId="53" applyNumberFormat="1" applyFont="1" applyBorder="1" applyAlignment="1">
      <alignment horizontal="right" vertical="center" wrapText="1"/>
      <protection/>
    </xf>
    <xf numFmtId="166" fontId="55" fillId="0" borderId="13" xfId="53" applyNumberFormat="1" applyFont="1" applyBorder="1" applyAlignment="1">
      <alignment horizontal="right" vertical="center" wrapText="1"/>
      <protection/>
    </xf>
    <xf numFmtId="0" fontId="55" fillId="0" borderId="10" xfId="53" applyFont="1" applyBorder="1" applyAlignment="1">
      <alignment horizontal="justify" vertical="center" wrapText="1"/>
      <protection/>
    </xf>
    <xf numFmtId="166" fontId="57" fillId="0" borderId="17" xfId="53" applyNumberFormat="1" applyFont="1" applyBorder="1" applyAlignment="1">
      <alignment horizontal="justify" vertical="center" wrapText="1"/>
      <protection/>
    </xf>
    <xf numFmtId="166" fontId="57" fillId="0" borderId="14" xfId="53" applyNumberFormat="1" applyFont="1" applyBorder="1" applyAlignment="1">
      <alignment horizontal="justify" vertical="center" wrapText="1"/>
      <protection/>
    </xf>
    <xf numFmtId="0" fontId="55" fillId="0" borderId="0" xfId="53" applyFont="1" applyAlignment="1">
      <alignment horizontal="center"/>
      <protection/>
    </xf>
    <xf numFmtId="0" fontId="0" fillId="0" borderId="0" xfId="0" applyFill="1" applyAlignment="1">
      <alignment vertical="top"/>
    </xf>
    <xf numFmtId="0" fontId="4" fillId="33" borderId="18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6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4" fillId="0" borderId="12" xfId="0" applyFont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top"/>
    </xf>
    <xf numFmtId="4" fontId="14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 indent="1"/>
    </xf>
    <xf numFmtId="4" fontId="15" fillId="0" borderId="0" xfId="0" applyNumberFormat="1" applyFont="1" applyBorder="1" applyAlignment="1">
      <alignment horizontal="right" vertical="top"/>
    </xf>
    <xf numFmtId="4" fontId="15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14" fillId="0" borderId="13" xfId="0" applyNumberFormat="1" applyFont="1" applyFill="1" applyBorder="1" applyAlignment="1">
      <alignment horizontal="right" vertical="top"/>
    </xf>
    <xf numFmtId="0" fontId="15" fillId="0" borderId="12" xfId="0" applyFont="1" applyBorder="1" applyAlignment="1">
      <alignment vertical="top" wrapText="1"/>
    </xf>
    <xf numFmtId="4" fontId="15" fillId="0" borderId="0" xfId="0" applyNumberFormat="1" applyFont="1" applyBorder="1" applyAlignment="1">
      <alignment vertical="top"/>
    </xf>
    <xf numFmtId="4" fontId="15" fillId="0" borderId="16" xfId="0" applyNumberFormat="1" applyFont="1" applyBorder="1" applyAlignment="1">
      <alignment vertical="top"/>
    </xf>
    <xf numFmtId="4" fontId="15" fillId="0" borderId="13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14" fillId="0" borderId="18" xfId="0" applyFont="1" applyBorder="1" applyAlignment="1">
      <alignment horizontal="left" vertical="top" wrapText="1"/>
    </xf>
    <xf numFmtId="4" fontId="14" fillId="0" borderId="20" xfId="0" applyNumberFormat="1" applyFont="1" applyBorder="1" applyAlignment="1">
      <alignment horizontal="right" vertical="top"/>
    </xf>
    <xf numFmtId="4" fontId="14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4" fontId="15" fillId="0" borderId="13" xfId="0" applyNumberFormat="1" applyFont="1" applyBorder="1" applyAlignment="1">
      <alignment horizontal="right" vertical="top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33" borderId="0" xfId="0" applyFill="1" applyBorder="1" applyAlignment="1">
      <alignment vertical="top"/>
    </xf>
    <xf numFmtId="0" fontId="14" fillId="0" borderId="18" xfId="0" applyFont="1" applyBorder="1" applyAlignment="1">
      <alignment vertical="top" wrapText="1"/>
    </xf>
    <xf numFmtId="4" fontId="15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 wrapText="1" indent="2"/>
    </xf>
    <xf numFmtId="4" fontId="15" fillId="0" borderId="16" xfId="0" applyNumberFormat="1" applyFont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top"/>
    </xf>
    <xf numFmtId="4" fontId="14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15" fillId="0" borderId="13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14" fillId="0" borderId="13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14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14" fillId="0" borderId="10" xfId="0" applyFont="1" applyBorder="1" applyAlignment="1">
      <alignment horizontal="left" vertical="top" wrapText="1" indent="1"/>
    </xf>
    <xf numFmtId="4" fontId="14" fillId="0" borderId="14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/>
    </xf>
    <xf numFmtId="4" fontId="16" fillId="0" borderId="13" xfId="0" applyNumberFormat="1" applyFont="1" applyBorder="1" applyAlignment="1">
      <alignment horizontal="right" vertical="top"/>
    </xf>
    <xf numFmtId="0" fontId="16" fillId="0" borderId="12" xfId="0" applyFont="1" applyBorder="1" applyAlignment="1">
      <alignment horizontal="left" vertical="top" wrapText="1" indent="2"/>
    </xf>
    <xf numFmtId="4" fontId="16" fillId="0" borderId="13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readingOrder="1"/>
    </xf>
    <xf numFmtId="4" fontId="16" fillId="0" borderId="16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indent="2"/>
    </xf>
    <xf numFmtId="0" fontId="16" fillId="0" borderId="12" xfId="0" applyFont="1" applyBorder="1" applyAlignment="1">
      <alignment horizontal="left" vertical="top" wrapText="1" indent="1"/>
    </xf>
    <xf numFmtId="0" fontId="57" fillId="38" borderId="21" xfId="53" applyFont="1" applyFill="1" applyBorder="1" applyAlignment="1">
      <alignment horizontal="center" vertical="center"/>
      <protection/>
    </xf>
    <xf numFmtId="0" fontId="57" fillId="38" borderId="22" xfId="53" applyFont="1" applyFill="1" applyBorder="1" applyAlignment="1">
      <alignment horizontal="center" vertical="center"/>
      <protection/>
    </xf>
    <xf numFmtId="0" fontId="57" fillId="38" borderId="23" xfId="53" applyFont="1" applyFill="1" applyBorder="1" applyAlignment="1">
      <alignment horizontal="center" vertical="center"/>
      <protection/>
    </xf>
    <xf numFmtId="0" fontId="37" fillId="0" borderId="0" xfId="53">
      <alignment/>
      <protection/>
    </xf>
    <xf numFmtId="0" fontId="57" fillId="38" borderId="24" xfId="53" applyFont="1" applyFill="1" applyBorder="1" applyAlignment="1">
      <alignment horizontal="center" vertical="center"/>
      <protection/>
    </xf>
    <xf numFmtId="0" fontId="57" fillId="38" borderId="25" xfId="53" applyFont="1" applyFill="1" applyBorder="1" applyAlignment="1">
      <alignment horizontal="center" vertical="center"/>
      <protection/>
    </xf>
    <xf numFmtId="0" fontId="57" fillId="38" borderId="26" xfId="53" applyFont="1" applyFill="1" applyBorder="1" applyAlignment="1">
      <alignment horizontal="center" vertical="center"/>
      <protection/>
    </xf>
    <xf numFmtId="0" fontId="57" fillId="38" borderId="0" xfId="53" applyFont="1" applyFill="1" applyAlignment="1">
      <alignment horizontal="center" vertical="center"/>
      <protection/>
    </xf>
    <xf numFmtId="0" fontId="57" fillId="38" borderId="27" xfId="53" applyFont="1" applyFill="1" applyBorder="1" applyAlignment="1">
      <alignment horizontal="center" vertical="center"/>
      <protection/>
    </xf>
    <xf numFmtId="0" fontId="57" fillId="38" borderId="28" xfId="53" applyFont="1" applyFill="1" applyBorder="1" applyAlignment="1">
      <alignment horizontal="center" vertical="center"/>
      <protection/>
    </xf>
    <xf numFmtId="0" fontId="55" fillId="38" borderId="26" xfId="53" applyFont="1" applyFill="1" applyBorder="1" applyAlignment="1">
      <alignment horizontal="center" vertical="center" wrapText="1"/>
      <protection/>
    </xf>
    <xf numFmtId="0" fontId="55" fillId="38" borderId="29" xfId="53" applyFont="1" applyFill="1" applyBorder="1" applyAlignment="1">
      <alignment horizontal="center" vertical="center" wrapText="1"/>
      <protection/>
    </xf>
    <xf numFmtId="0" fontId="55" fillId="38" borderId="30" xfId="53" applyFont="1" applyFill="1" applyBorder="1" applyAlignment="1">
      <alignment horizontal="center" vertical="center" wrapText="1"/>
      <protection/>
    </xf>
    <xf numFmtId="0" fontId="57" fillId="39" borderId="31" xfId="53" applyFont="1" applyFill="1" applyBorder="1" applyAlignment="1">
      <alignment horizontal="left" vertical="center"/>
      <protection/>
    </xf>
    <xf numFmtId="0" fontId="57" fillId="39" borderId="29" xfId="53" applyFont="1" applyFill="1" applyBorder="1" applyAlignment="1">
      <alignment horizontal="center" vertical="center"/>
      <protection/>
    </xf>
    <xf numFmtId="0" fontId="57" fillId="39" borderId="25" xfId="53" applyFont="1" applyFill="1" applyBorder="1" applyAlignment="1">
      <alignment horizontal="center" vertical="center"/>
      <protection/>
    </xf>
    <xf numFmtId="0" fontId="57" fillId="39" borderId="26" xfId="53" applyFont="1" applyFill="1" applyBorder="1" applyAlignment="1">
      <alignment horizontal="center" vertical="center"/>
      <protection/>
    </xf>
    <xf numFmtId="0" fontId="57" fillId="38" borderId="31" xfId="53" applyFont="1" applyFill="1" applyBorder="1" applyAlignment="1">
      <alignment horizontal="left" vertical="center"/>
      <protection/>
    </xf>
    <xf numFmtId="0" fontId="57" fillId="38" borderId="29" xfId="53" applyFont="1" applyFill="1" applyBorder="1" applyAlignment="1">
      <alignment horizontal="center" vertical="center"/>
      <protection/>
    </xf>
    <xf numFmtId="0" fontId="57" fillId="21" borderId="24" xfId="53" applyFont="1" applyFill="1" applyBorder="1" applyAlignment="1">
      <alignment horizontal="center" vertical="center"/>
      <protection/>
    </xf>
    <xf numFmtId="0" fontId="57" fillId="21" borderId="29" xfId="53" applyFont="1" applyFill="1" applyBorder="1" applyAlignment="1">
      <alignment horizontal="left" vertical="center"/>
      <protection/>
    </xf>
    <xf numFmtId="0" fontId="57" fillId="21" borderId="29" xfId="53" applyFont="1" applyFill="1" applyBorder="1" applyAlignment="1">
      <alignment horizontal="center" vertical="center"/>
      <protection/>
    </xf>
    <xf numFmtId="0" fontId="55" fillId="21" borderId="25" xfId="53" applyFont="1" applyFill="1" applyBorder="1" applyAlignment="1">
      <alignment horizontal="center" vertical="center"/>
      <protection/>
    </xf>
    <xf numFmtId="0" fontId="55" fillId="21" borderId="26" xfId="53" applyFont="1" applyFill="1" applyBorder="1" applyAlignment="1">
      <alignment horizontal="center" vertical="center"/>
      <protection/>
    </xf>
    <xf numFmtId="0" fontId="57" fillId="0" borderId="24" xfId="53" applyFont="1" applyBorder="1" applyAlignment="1">
      <alignment horizontal="center" vertical="center"/>
      <protection/>
    </xf>
    <xf numFmtId="0" fontId="60" fillId="0" borderId="25" xfId="53" applyFont="1" applyBorder="1" applyAlignment="1">
      <alignment horizontal="center" vertical="center"/>
      <protection/>
    </xf>
    <xf numFmtId="0" fontId="60" fillId="0" borderId="25" xfId="53" applyFont="1" applyBorder="1" applyAlignment="1">
      <alignment horizontal="left" vertical="center"/>
      <protection/>
    </xf>
    <xf numFmtId="0" fontId="55" fillId="0" borderId="32" xfId="53" applyFont="1" applyBorder="1" applyAlignment="1">
      <alignment horizontal="center" vertical="center"/>
      <protection/>
    </xf>
    <xf numFmtId="0" fontId="55" fillId="0" borderId="33" xfId="53" applyFont="1" applyBorder="1" applyAlignment="1">
      <alignment horizontal="center" vertical="center" wrapText="1"/>
      <protection/>
    </xf>
    <xf numFmtId="0" fontId="55" fillId="0" borderId="33" xfId="53" applyFont="1" applyBorder="1" applyAlignment="1">
      <alignment horizontal="left" vertical="center"/>
      <protection/>
    </xf>
    <xf numFmtId="0" fontId="55" fillId="0" borderId="33" xfId="53" applyFont="1" applyBorder="1" applyAlignment="1">
      <alignment horizontal="center" vertical="center"/>
      <protection/>
    </xf>
    <xf numFmtId="2" fontId="55" fillId="0" borderId="0" xfId="53" applyNumberFormat="1" applyFont="1" applyAlignment="1">
      <alignment horizontal="right" vertical="center"/>
      <protection/>
    </xf>
    <xf numFmtId="0" fontId="55" fillId="0" borderId="34" xfId="53" applyFont="1" applyBorder="1" applyAlignment="1">
      <alignment horizontal="center" vertical="center"/>
      <protection/>
    </xf>
    <xf numFmtId="0" fontId="55" fillId="0" borderId="23" xfId="53" applyFont="1" applyBorder="1" applyAlignment="1">
      <alignment horizontal="center" vertical="center" wrapText="1"/>
      <protection/>
    </xf>
    <xf numFmtId="0" fontId="55" fillId="0" borderId="23" xfId="53" applyFont="1" applyBorder="1" applyAlignment="1">
      <alignment horizontal="left" vertical="center"/>
      <protection/>
    </xf>
    <xf numFmtId="0" fontId="55" fillId="0" borderId="23" xfId="53" applyFont="1" applyBorder="1" applyAlignment="1">
      <alignment horizontal="center" vertical="center"/>
      <protection/>
    </xf>
    <xf numFmtId="2" fontId="55" fillId="0" borderId="22" xfId="53" applyNumberFormat="1" applyFont="1" applyBorder="1" applyAlignment="1">
      <alignment horizontal="right" vertical="center"/>
      <protection/>
    </xf>
    <xf numFmtId="4" fontId="55" fillId="0" borderId="22" xfId="53" applyNumberFormat="1" applyFont="1" applyBorder="1" applyAlignment="1">
      <alignment horizontal="right" vertical="center"/>
      <protection/>
    </xf>
    <xf numFmtId="0" fontId="55" fillId="0" borderId="27" xfId="53" applyFont="1" applyBorder="1" applyAlignment="1">
      <alignment horizontal="center" vertical="center" wrapText="1"/>
      <protection/>
    </xf>
    <xf numFmtId="0" fontId="55" fillId="0" borderId="23" xfId="53" applyFont="1" applyBorder="1" applyAlignment="1">
      <alignment horizontal="left" vertical="center" wrapText="1"/>
      <protection/>
    </xf>
    <xf numFmtId="0" fontId="55" fillId="21" borderId="29" xfId="53" applyFont="1" applyFill="1" applyBorder="1" applyAlignment="1">
      <alignment horizontal="center" vertical="center"/>
      <protection/>
    </xf>
    <xf numFmtId="0" fontId="55" fillId="21" borderId="27" xfId="53" applyFont="1" applyFill="1" applyBorder="1" applyAlignment="1">
      <alignment horizontal="center" vertical="center"/>
      <protection/>
    </xf>
    <xf numFmtId="4" fontId="55" fillId="0" borderId="0" xfId="53" applyNumberFormat="1" applyFont="1" applyAlignment="1">
      <alignment horizontal="right" vertical="center"/>
      <protection/>
    </xf>
    <xf numFmtId="0" fontId="60" fillId="21" borderId="24" xfId="53" applyFont="1" applyFill="1" applyBorder="1" applyAlignment="1">
      <alignment horizontal="center" vertical="center"/>
      <protection/>
    </xf>
    <xf numFmtId="0" fontId="60" fillId="21" borderId="25" xfId="53" applyFont="1" applyFill="1" applyBorder="1" applyAlignment="1">
      <alignment horizontal="center" vertical="center"/>
      <protection/>
    </xf>
    <xf numFmtId="0" fontId="60" fillId="21" borderId="25" xfId="53" applyFont="1" applyFill="1" applyBorder="1" applyAlignment="1">
      <alignment horizontal="left" vertical="center"/>
      <protection/>
    </xf>
    <xf numFmtId="0" fontId="55" fillId="21" borderId="25" xfId="53" applyFont="1" applyFill="1" applyBorder="1" applyAlignment="1">
      <alignment horizontal="center" vertical="center" wrapText="1"/>
      <protection/>
    </xf>
    <xf numFmtId="0" fontId="55" fillId="0" borderId="30" xfId="53" applyFont="1" applyBorder="1" applyAlignment="1">
      <alignment horizontal="left" vertical="center" wrapText="1"/>
      <protection/>
    </xf>
    <xf numFmtId="0" fontId="55" fillId="0" borderId="33" xfId="53" applyFont="1" applyBorder="1" applyAlignment="1">
      <alignment horizontal="left" vertical="center" wrapText="1"/>
      <protection/>
    </xf>
    <xf numFmtId="0" fontId="60" fillId="0" borderId="24" xfId="53" applyFont="1" applyBorder="1" applyAlignment="1">
      <alignment horizontal="center" vertical="center"/>
      <protection/>
    </xf>
    <xf numFmtId="0" fontId="60" fillId="0" borderId="25" xfId="53" applyFont="1" applyBorder="1" applyAlignment="1">
      <alignment vertical="center" wrapText="1"/>
      <protection/>
    </xf>
    <xf numFmtId="0" fontId="55" fillId="33" borderId="34" xfId="53" applyFont="1" applyFill="1" applyBorder="1" applyAlignment="1">
      <alignment horizontal="center" vertical="center"/>
      <protection/>
    </xf>
    <xf numFmtId="0" fontId="55" fillId="33" borderId="23" xfId="53" applyFont="1" applyFill="1" applyBorder="1" applyAlignment="1">
      <alignment horizontal="center" vertical="center"/>
      <protection/>
    </xf>
    <xf numFmtId="164" fontId="55" fillId="0" borderId="22" xfId="49" applyNumberFormat="1" applyFont="1" applyBorder="1" applyAlignment="1">
      <alignment horizontal="right" vertical="center"/>
    </xf>
    <xf numFmtId="0" fontId="55" fillId="33" borderId="30" xfId="53" applyFont="1" applyFill="1" applyBorder="1" applyAlignment="1">
      <alignment horizontal="center" vertical="center"/>
      <protection/>
    </xf>
    <xf numFmtId="0" fontId="55" fillId="33" borderId="27" xfId="53" applyFont="1" applyFill="1" applyBorder="1" applyAlignment="1">
      <alignment horizontal="center" vertical="center"/>
      <protection/>
    </xf>
    <xf numFmtId="0" fontId="55" fillId="0" borderId="27" xfId="53" applyFont="1" applyBorder="1" applyAlignment="1">
      <alignment horizontal="center" vertical="center"/>
      <protection/>
    </xf>
    <xf numFmtId="4" fontId="55" fillId="0" borderId="30" xfId="53" applyNumberFormat="1" applyFont="1" applyBorder="1" applyAlignment="1">
      <alignment horizontal="right" vertical="center"/>
      <protection/>
    </xf>
    <xf numFmtId="0" fontId="55" fillId="0" borderId="30" xfId="53" applyFont="1" applyBorder="1" applyAlignment="1">
      <alignment horizontal="center" vertical="center"/>
      <protection/>
    </xf>
    <xf numFmtId="0" fontId="55" fillId="0" borderId="27" xfId="53" applyFont="1" applyBorder="1" applyAlignment="1">
      <alignment vertical="center"/>
      <protection/>
    </xf>
    <xf numFmtId="0" fontId="55" fillId="33" borderId="28" xfId="53" applyFont="1" applyFill="1" applyBorder="1" applyAlignment="1">
      <alignment horizontal="center" vertical="center"/>
      <protection/>
    </xf>
    <xf numFmtId="0" fontId="55" fillId="0" borderId="26" xfId="53" applyFont="1" applyBorder="1" applyAlignment="1">
      <alignment horizontal="center" vertical="center" wrapText="1"/>
      <protection/>
    </xf>
    <xf numFmtId="0" fontId="55" fillId="33" borderId="26" xfId="53" applyFont="1" applyFill="1" applyBorder="1" applyAlignment="1">
      <alignment horizontal="center" vertical="center"/>
      <protection/>
    </xf>
    <xf numFmtId="0" fontId="55" fillId="0" borderId="26" xfId="53" applyFont="1" applyBorder="1" applyAlignment="1">
      <alignment horizontal="center" vertical="center"/>
      <protection/>
    </xf>
    <xf numFmtId="4" fontId="55" fillId="0" borderId="25" xfId="53" applyNumberFormat="1" applyFont="1" applyBorder="1" applyAlignment="1">
      <alignment horizontal="right" vertical="center"/>
      <protection/>
    </xf>
    <xf numFmtId="0" fontId="55" fillId="0" borderId="28" xfId="53" applyFont="1" applyBorder="1" applyAlignment="1">
      <alignment horizontal="center" vertical="center"/>
      <protection/>
    </xf>
    <xf numFmtId="0" fontId="55" fillId="0" borderId="26" xfId="53" applyFont="1" applyBorder="1" applyAlignment="1">
      <alignment horizontal="left" vertical="center" wrapText="1"/>
      <protection/>
    </xf>
    <xf numFmtId="0" fontId="55" fillId="0" borderId="0" xfId="53" applyFont="1" applyAlignment="1">
      <alignment horizontal="center" vertical="center"/>
      <protection/>
    </xf>
    <xf numFmtId="0" fontId="57" fillId="21" borderId="31" xfId="53" applyFont="1" applyFill="1" applyBorder="1" applyAlignment="1">
      <alignment horizontal="center" vertical="center"/>
      <protection/>
    </xf>
    <xf numFmtId="0" fontId="55" fillId="0" borderId="27" xfId="53" applyFont="1" applyBorder="1" applyAlignment="1">
      <alignment horizontal="left" vertical="center" wrapText="1"/>
      <protection/>
    </xf>
    <xf numFmtId="4" fontId="55" fillId="0" borderId="27" xfId="53" applyNumberFormat="1" applyFont="1" applyBorder="1" applyAlignment="1">
      <alignment horizontal="right" vertical="center"/>
      <protection/>
    </xf>
    <xf numFmtId="0" fontId="55" fillId="33" borderId="0" xfId="53" applyFont="1" applyFill="1" applyAlignment="1">
      <alignment horizontal="center" vertical="center"/>
      <protection/>
    </xf>
    <xf numFmtId="0" fontId="55" fillId="33" borderId="32" xfId="53" applyFont="1" applyFill="1" applyBorder="1" applyAlignment="1">
      <alignment horizontal="center" vertical="center"/>
      <protection/>
    </xf>
    <xf numFmtId="0" fontId="55" fillId="33" borderId="22" xfId="53" applyFont="1" applyFill="1" applyBorder="1" applyAlignment="1">
      <alignment horizontal="center" vertical="center"/>
      <protection/>
    </xf>
    <xf numFmtId="0" fontId="55" fillId="33" borderId="29" xfId="53" applyFont="1" applyFill="1" applyBorder="1" applyAlignment="1">
      <alignment horizontal="center" vertical="center"/>
      <protection/>
    </xf>
    <xf numFmtId="0" fontId="55" fillId="33" borderId="25" xfId="53" applyFont="1" applyFill="1" applyBorder="1" applyAlignment="1">
      <alignment horizontal="center" vertical="center"/>
      <protection/>
    </xf>
    <xf numFmtId="0" fontId="55" fillId="0" borderId="35" xfId="53" applyFont="1" applyBorder="1" applyAlignment="1">
      <alignment horizontal="center" vertical="center"/>
      <protection/>
    </xf>
    <xf numFmtId="0" fontId="57" fillId="39" borderId="27" xfId="53" applyFont="1" applyFill="1" applyBorder="1" applyAlignment="1">
      <alignment horizontal="center" vertical="center"/>
      <protection/>
    </xf>
    <xf numFmtId="0" fontId="60" fillId="0" borderId="29" xfId="53" applyFont="1" applyBorder="1" applyAlignment="1">
      <alignment vertical="center" wrapText="1"/>
      <protection/>
    </xf>
    <xf numFmtId="0" fontId="55" fillId="0" borderId="30" xfId="53" applyFont="1" applyBorder="1" applyAlignment="1">
      <alignment horizontal="center" vertical="center" wrapText="1"/>
      <protection/>
    </xf>
    <xf numFmtId="43" fontId="55" fillId="0" borderId="0" xfId="49" applyFont="1" applyAlignment="1">
      <alignment horizontal="center" vertical="center"/>
    </xf>
    <xf numFmtId="0" fontId="55" fillId="0" borderId="30" xfId="53" applyFont="1" applyFill="1" applyBorder="1" applyAlignment="1">
      <alignment horizontal="center" vertical="center" wrapText="1"/>
      <protection/>
    </xf>
    <xf numFmtId="164" fontId="55" fillId="0" borderId="30" xfId="49" applyNumberFormat="1" applyFont="1" applyBorder="1" applyAlignment="1">
      <alignment horizontal="right" vertical="center" wrapText="1"/>
    </xf>
    <xf numFmtId="43" fontId="37" fillId="0" borderId="0" xfId="53" applyNumberFormat="1">
      <alignment/>
      <protection/>
    </xf>
    <xf numFmtId="0" fontId="55" fillId="0" borderId="24" xfId="53" applyFont="1" applyBorder="1" applyAlignment="1">
      <alignment horizontal="center" vertical="center"/>
      <protection/>
    </xf>
    <xf numFmtId="0" fontId="55" fillId="38" borderId="31" xfId="53" applyFont="1" applyFill="1" applyBorder="1" applyAlignment="1">
      <alignment horizontal="left" vertical="center"/>
      <protection/>
    </xf>
    <xf numFmtId="0" fontId="55" fillId="38" borderId="29" xfId="53" applyFont="1" applyFill="1" applyBorder="1" applyAlignment="1">
      <alignment horizontal="center" vertical="center"/>
      <protection/>
    </xf>
    <xf numFmtId="0" fontId="55" fillId="38" borderId="27" xfId="53" applyFont="1" applyFill="1" applyBorder="1" applyAlignment="1">
      <alignment horizontal="center" vertical="center"/>
      <protection/>
    </xf>
    <xf numFmtId="0" fontId="60" fillId="0" borderId="26" xfId="53" applyFont="1" applyBorder="1" applyAlignment="1">
      <alignment vertical="center" wrapText="1"/>
      <protection/>
    </xf>
    <xf numFmtId="43" fontId="55" fillId="0" borderId="26" xfId="49" applyFont="1" applyBorder="1" applyAlignment="1">
      <alignment horizontal="right" vertical="center"/>
    </xf>
    <xf numFmtId="43" fontId="55" fillId="0" borderId="26" xfId="49" applyFont="1" applyBorder="1" applyAlignment="1">
      <alignment horizontal="center" vertical="center"/>
    </xf>
    <xf numFmtId="0" fontId="57" fillId="0" borderId="0" xfId="53" applyFont="1" applyAlignment="1">
      <alignment horizontal="center" vertical="center"/>
      <protection/>
    </xf>
    <xf numFmtId="0" fontId="37" fillId="0" borderId="0" xfId="53" applyAlignment="1">
      <alignment horizontal="center" vertical="center"/>
      <protection/>
    </xf>
    <xf numFmtId="43" fontId="37" fillId="0" borderId="0" xfId="49" applyFont="1" applyAlignment="1">
      <alignment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4" fontId="2" fillId="0" borderId="13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5" borderId="18" xfId="0" applyFont="1" applyFill="1" applyBorder="1" applyAlignment="1">
      <alignment horizontal="center" vertical="top" wrapText="1" readingOrder="1"/>
    </xf>
    <xf numFmtId="0" fontId="4" fillId="35" borderId="20" xfId="0" applyFont="1" applyFill="1" applyBorder="1" applyAlignment="1">
      <alignment horizontal="center" vertical="top" wrapText="1" readingOrder="1"/>
    </xf>
    <xf numFmtId="0" fontId="4" fillId="35" borderId="15" xfId="0" applyFont="1" applyFill="1" applyBorder="1" applyAlignment="1">
      <alignment horizontal="center" vertical="top" wrapText="1" readingOrder="1"/>
    </xf>
    <xf numFmtId="0" fontId="4" fillId="35" borderId="12" xfId="0" applyFont="1" applyFill="1" applyBorder="1" applyAlignment="1">
      <alignment horizontal="center" vertical="top" wrapText="1" readingOrder="1"/>
    </xf>
    <xf numFmtId="0" fontId="4" fillId="35" borderId="0" xfId="0" applyFont="1" applyFill="1" applyBorder="1" applyAlignment="1">
      <alignment horizontal="center" vertical="top" wrapText="1" readingOrder="1"/>
    </xf>
    <xf numFmtId="0" fontId="4" fillId="35" borderId="13" xfId="0" applyFont="1" applyFill="1" applyBorder="1" applyAlignment="1">
      <alignment horizontal="center" vertical="top" wrapText="1" readingOrder="1"/>
    </xf>
    <xf numFmtId="0" fontId="4" fillId="35" borderId="10" xfId="0" applyFont="1" applyFill="1" applyBorder="1" applyAlignment="1">
      <alignment horizontal="center" vertical="top" wrapText="1" readingOrder="1"/>
    </xf>
    <xf numFmtId="0" fontId="4" fillId="35" borderId="11" xfId="0" applyFont="1" applyFill="1" applyBorder="1" applyAlignment="1">
      <alignment horizontal="center" vertical="top" wrapText="1" readingOrder="1"/>
    </xf>
    <xf numFmtId="0" fontId="4" fillId="35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20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11" fillId="0" borderId="0" xfId="0" applyFont="1" applyAlignment="1">
      <alignment horizontal="left" vertical="top" wrapText="1" readingOrder="1"/>
    </xf>
    <xf numFmtId="4" fontId="8" fillId="35" borderId="18" xfId="0" applyNumberFormat="1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5" borderId="15" xfId="0" applyNumberFormat="1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center" vertical="center"/>
    </xf>
    <xf numFmtId="4" fontId="8" fillId="35" borderId="14" xfId="0" applyNumberFormat="1" applyFont="1" applyFill="1" applyBorder="1" applyAlignment="1">
      <alignment horizontal="center" vertical="center"/>
    </xf>
    <xf numFmtId="4" fontId="8" fillId="35" borderId="19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wrapText="1"/>
    </xf>
    <xf numFmtId="4" fontId="8" fillId="35" borderId="12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5" xfId="0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top" wrapText="1" readingOrder="1"/>
    </xf>
    <xf numFmtId="0" fontId="5" fillId="33" borderId="12" xfId="0" applyFont="1" applyFill="1" applyBorder="1" applyAlignment="1">
      <alignment horizontal="center" vertical="top" wrapText="1" readingOrder="1"/>
    </xf>
    <xf numFmtId="0" fontId="5" fillId="33" borderId="10" xfId="0" applyFont="1" applyFill="1" applyBorder="1" applyAlignment="1">
      <alignment horizontal="center" vertical="top" wrapText="1" readingOrder="1"/>
    </xf>
    <xf numFmtId="0" fontId="5" fillId="33" borderId="13" xfId="0" applyFont="1" applyFill="1" applyBorder="1" applyAlignment="1">
      <alignment horizontal="center" vertical="top" wrapText="1" readingOrder="1"/>
    </xf>
    <xf numFmtId="0" fontId="5" fillId="33" borderId="14" xfId="0" applyFont="1" applyFill="1" applyBorder="1" applyAlignment="1">
      <alignment horizontal="center" vertical="top" wrapText="1" readingOrder="1"/>
    </xf>
    <xf numFmtId="0" fontId="57" fillId="33" borderId="18" xfId="53" applyFont="1" applyFill="1" applyBorder="1" applyAlignment="1">
      <alignment horizontal="center" vertical="center"/>
      <protection/>
    </xf>
    <xf numFmtId="0" fontId="57" fillId="33" borderId="20" xfId="53" applyFont="1" applyFill="1" applyBorder="1" applyAlignment="1">
      <alignment horizontal="center" vertical="center"/>
      <protection/>
    </xf>
    <xf numFmtId="0" fontId="57" fillId="33" borderId="15" xfId="53" applyFont="1" applyFill="1" applyBorder="1" applyAlignment="1">
      <alignment horizontal="center" vertical="center"/>
      <protection/>
    </xf>
    <xf numFmtId="0" fontId="57" fillId="33" borderId="12" xfId="53" applyFont="1" applyFill="1" applyBorder="1" applyAlignment="1">
      <alignment horizontal="center" vertical="center" wrapText="1"/>
      <protection/>
    </xf>
    <xf numFmtId="0" fontId="57" fillId="33" borderId="0" xfId="53" applyFont="1" applyFill="1" applyBorder="1" applyAlignment="1">
      <alignment horizontal="center" vertical="center" wrapText="1"/>
      <protection/>
    </xf>
    <xf numFmtId="0" fontId="57" fillId="33" borderId="13" xfId="53" applyFont="1" applyFill="1" applyBorder="1" applyAlignment="1">
      <alignment horizontal="center" vertical="center" wrapText="1"/>
      <protection/>
    </xf>
    <xf numFmtId="0" fontId="57" fillId="33" borderId="10" xfId="53" applyFont="1" applyFill="1" applyBorder="1" applyAlignment="1">
      <alignment horizontal="center" vertical="center" wrapText="1"/>
      <protection/>
    </xf>
    <xf numFmtId="0" fontId="57" fillId="33" borderId="11" xfId="53" applyFont="1" applyFill="1" applyBorder="1" applyAlignment="1">
      <alignment horizontal="center" vertical="center" wrapText="1"/>
      <protection/>
    </xf>
    <xf numFmtId="0" fontId="57" fillId="33" borderId="14" xfId="53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4" fontId="15" fillId="0" borderId="13" xfId="0" applyNumberFormat="1" applyFont="1" applyBorder="1" applyAlignment="1">
      <alignment horizontal="right" vertical="top"/>
    </xf>
    <xf numFmtId="0" fontId="6" fillId="33" borderId="37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4" fontId="15" fillId="0" borderId="16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top" wrapText="1" readingOrder="1"/>
    </xf>
    <xf numFmtId="0" fontId="15" fillId="0" borderId="12" xfId="0" applyFont="1" applyBorder="1" applyAlignment="1">
      <alignment horizontal="left" vertical="top" wrapText="1" indent="1" readingOrder="1"/>
    </xf>
    <xf numFmtId="0" fontId="15" fillId="0" borderId="12" xfId="0" applyFont="1" applyBorder="1" applyAlignment="1">
      <alignment horizontal="left" vertical="center" wrapText="1" indent="2" readingOrder="1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4" fillId="33" borderId="18" xfId="0" applyFont="1" applyFill="1" applyBorder="1" applyAlignment="1">
      <alignment horizontal="center" vertical="center" wrapText="1" readingOrder="1"/>
    </xf>
    <xf numFmtId="0" fontId="4" fillId="33" borderId="12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9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4" fillId="33" borderId="17" xfId="0" applyFont="1" applyFill="1" applyBorder="1" applyAlignment="1">
      <alignment horizontal="center" vertical="center" wrapText="1" readingOrder="1"/>
    </xf>
    <xf numFmtId="4" fontId="16" fillId="0" borderId="0" xfId="0" applyNumberFormat="1" applyFont="1" applyBorder="1" applyAlignment="1">
      <alignment horizontal="right" vertical="top"/>
    </xf>
    <xf numFmtId="4" fontId="16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right" vertical="top"/>
    </xf>
    <xf numFmtId="4" fontId="16" fillId="0" borderId="16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top" wrapText="1" indent="2" readingOrder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 wrapText="1" readingOrder="1"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top"/>
    </xf>
    <xf numFmtId="4" fontId="16" fillId="0" borderId="0" xfId="0" applyNumberFormat="1" applyFont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top" wrapText="1" readingOrder="1"/>
    </xf>
    <xf numFmtId="0" fontId="7" fillId="33" borderId="20" xfId="0" applyFont="1" applyFill="1" applyBorder="1" applyAlignment="1">
      <alignment horizontal="center" vertical="top" wrapText="1" readingOrder="1"/>
    </xf>
    <xf numFmtId="0" fontId="7" fillId="33" borderId="15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center" vertical="top" wrapText="1" readingOrder="1"/>
    </xf>
    <xf numFmtId="0" fontId="7" fillId="33" borderId="0" xfId="0" applyFont="1" applyFill="1" applyBorder="1" applyAlignment="1">
      <alignment horizontal="center" vertical="top" wrapText="1" readingOrder="1"/>
    </xf>
    <xf numFmtId="0" fontId="7" fillId="33" borderId="13" xfId="0" applyFont="1" applyFill="1" applyBorder="1" applyAlignment="1">
      <alignment horizontal="center" vertical="top" wrapText="1" readingOrder="1"/>
    </xf>
    <xf numFmtId="0" fontId="7" fillId="33" borderId="10" xfId="0" applyFont="1" applyFill="1" applyBorder="1" applyAlignment="1">
      <alignment horizontal="center" vertical="top" wrapText="1" readingOrder="1"/>
    </xf>
    <xf numFmtId="0" fontId="7" fillId="33" borderId="11" xfId="0" applyFont="1" applyFill="1" applyBorder="1" applyAlignment="1">
      <alignment horizontal="center" vertical="top" wrapText="1" readingOrder="1"/>
    </xf>
    <xf numFmtId="0" fontId="7" fillId="33" borderId="14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center" wrapText="1" readingOrder="1"/>
    </xf>
    <xf numFmtId="0" fontId="4" fillId="33" borderId="13" xfId="0" applyFont="1" applyFill="1" applyBorder="1" applyAlignment="1">
      <alignment horizontal="center" vertical="center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36" xfId="0" applyFont="1" applyFill="1" applyBorder="1" applyAlignment="1">
      <alignment horizontal="center" vertical="top" wrapText="1" readingOrder="1"/>
    </xf>
    <xf numFmtId="0" fontId="4" fillId="33" borderId="36" xfId="0" applyFont="1" applyFill="1" applyBorder="1" applyAlignment="1">
      <alignment horizontal="center" vertical="center" wrapText="1" readingOrder="1"/>
    </xf>
    <xf numFmtId="4" fontId="8" fillId="0" borderId="0" xfId="0" applyNumberFormat="1" applyFont="1" applyBorder="1" applyAlignment="1">
      <alignment horizontal="right" vertical="top"/>
    </xf>
    <xf numFmtId="4" fontId="8" fillId="0" borderId="1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4" fontId="9" fillId="0" borderId="1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top" wrapText="1" indent="1" readingOrder="1"/>
    </xf>
    <xf numFmtId="0" fontId="55" fillId="0" borderId="29" xfId="53" applyFont="1" applyBorder="1" applyAlignment="1">
      <alignment horizontal="left" vertical="center" wrapText="1"/>
      <protection/>
    </xf>
    <xf numFmtId="0" fontId="37" fillId="0" borderId="29" xfId="53" applyFont="1" applyBorder="1" applyAlignment="1">
      <alignment horizontal="left" vertical="center" wrapText="1"/>
      <protection/>
    </xf>
    <xf numFmtId="0" fontId="57" fillId="38" borderId="35" xfId="53" applyFont="1" applyFill="1" applyBorder="1" applyAlignment="1">
      <alignment horizontal="center" vertical="center"/>
      <protection/>
    </xf>
    <xf numFmtId="0" fontId="57" fillId="38" borderId="0" xfId="53" applyFont="1" applyFill="1" applyBorder="1" applyAlignment="1">
      <alignment horizontal="center" vertical="center"/>
      <protection/>
    </xf>
    <xf numFmtId="0" fontId="57" fillId="38" borderId="33" xfId="53" applyFont="1" applyFill="1" applyBorder="1" applyAlignment="1">
      <alignment horizontal="center" vertical="center"/>
      <protection/>
    </xf>
    <xf numFmtId="0" fontId="57" fillId="38" borderId="21" xfId="53" applyFont="1" applyFill="1" applyBorder="1" applyAlignment="1">
      <alignment horizontal="center" vertical="center"/>
      <protection/>
    </xf>
    <xf numFmtId="0" fontId="57" fillId="38" borderId="22" xfId="53" applyFont="1" applyFill="1" applyBorder="1" applyAlignment="1">
      <alignment horizontal="center" vertical="center"/>
      <protection/>
    </xf>
    <xf numFmtId="0" fontId="57" fillId="38" borderId="23" xfId="53" applyFont="1" applyFill="1" applyBorder="1" applyAlignment="1">
      <alignment horizontal="center" vertical="center"/>
      <protection/>
    </xf>
    <xf numFmtId="0" fontId="57" fillId="38" borderId="24" xfId="53" applyFont="1" applyFill="1" applyBorder="1" applyAlignment="1">
      <alignment horizontal="center" vertical="center"/>
      <protection/>
    </xf>
    <xf numFmtId="0" fontId="57" fillId="38" borderId="25" xfId="53" applyFont="1" applyFill="1" applyBorder="1" applyAlignment="1">
      <alignment horizontal="center" vertical="center"/>
      <protection/>
    </xf>
    <xf numFmtId="0" fontId="57" fillId="38" borderId="26" xfId="53" applyFont="1" applyFill="1" applyBorder="1" applyAlignment="1">
      <alignment horizontal="center" vertical="center"/>
      <protection/>
    </xf>
    <xf numFmtId="0" fontId="57" fillId="38" borderId="31" xfId="53" applyFont="1" applyFill="1" applyBorder="1" applyAlignment="1">
      <alignment horizontal="center" vertical="center"/>
      <protection/>
    </xf>
    <xf numFmtId="0" fontId="57" fillId="38" borderId="29" xfId="53" applyFont="1" applyFill="1" applyBorder="1" applyAlignment="1">
      <alignment horizontal="center" vertical="center"/>
      <protection/>
    </xf>
    <xf numFmtId="0" fontId="57" fillId="38" borderId="38" xfId="53" applyFont="1" applyFill="1" applyBorder="1" applyAlignment="1">
      <alignment horizontal="center" vertical="center"/>
      <protection/>
    </xf>
    <xf numFmtId="0" fontId="57" fillId="38" borderId="39" xfId="53" applyFont="1" applyFill="1" applyBorder="1" applyAlignment="1">
      <alignment horizontal="center" vertical="center"/>
      <protection/>
    </xf>
    <xf numFmtId="0" fontId="57" fillId="38" borderId="34" xfId="53" applyFont="1" applyFill="1" applyBorder="1" applyAlignment="1">
      <alignment horizontal="center" vertical="center"/>
      <protection/>
    </xf>
    <xf numFmtId="0" fontId="57" fillId="38" borderId="32" xfId="53" applyFont="1" applyFill="1" applyBorder="1" applyAlignment="1">
      <alignment horizontal="center" vertical="center"/>
      <protection/>
    </xf>
    <xf numFmtId="0" fontId="57" fillId="38" borderId="28" xfId="53" applyFont="1" applyFill="1" applyBorder="1" applyAlignment="1">
      <alignment horizontal="center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="110" zoomScaleNormal="160" zoomScaleSheetLayoutView="11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8.42187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270" t="s">
        <v>120</v>
      </c>
      <c r="B1" s="271"/>
      <c r="C1" s="271"/>
      <c r="D1" s="271"/>
      <c r="E1" s="271"/>
      <c r="F1" s="271"/>
      <c r="G1" s="271"/>
      <c r="H1" s="271"/>
      <c r="I1" s="272"/>
    </row>
    <row r="2" spans="1:9" ht="10.5" customHeight="1">
      <c r="A2" s="273"/>
      <c r="B2" s="274"/>
      <c r="C2" s="274"/>
      <c r="D2" s="274"/>
      <c r="E2" s="274"/>
      <c r="F2" s="274"/>
      <c r="G2" s="274"/>
      <c r="H2" s="274"/>
      <c r="I2" s="275"/>
    </row>
    <row r="3" spans="1:9" ht="10.5" customHeight="1">
      <c r="A3" s="273"/>
      <c r="B3" s="274"/>
      <c r="C3" s="274"/>
      <c r="D3" s="274"/>
      <c r="E3" s="274"/>
      <c r="F3" s="274"/>
      <c r="G3" s="274"/>
      <c r="H3" s="274"/>
      <c r="I3" s="275"/>
    </row>
    <row r="4" spans="1:9" ht="18" customHeight="1">
      <c r="A4" s="276"/>
      <c r="B4" s="277"/>
      <c r="C4" s="277"/>
      <c r="D4" s="277"/>
      <c r="E4" s="277"/>
      <c r="F4" s="277"/>
      <c r="G4" s="277"/>
      <c r="H4" s="277"/>
      <c r="I4" s="278"/>
    </row>
    <row r="5" spans="1:9" ht="9" customHeight="1">
      <c r="A5" s="283" t="s">
        <v>0</v>
      </c>
      <c r="B5" s="284"/>
      <c r="C5" s="281" t="s">
        <v>121</v>
      </c>
      <c r="D5" s="281" t="s">
        <v>118</v>
      </c>
      <c r="E5" s="283" t="s">
        <v>0</v>
      </c>
      <c r="F5" s="287"/>
      <c r="G5" s="284"/>
      <c r="H5" s="268" t="s">
        <v>122</v>
      </c>
      <c r="I5" s="268" t="s">
        <v>119</v>
      </c>
    </row>
    <row r="6" spans="1:9" ht="9" customHeight="1">
      <c r="A6" s="285"/>
      <c r="B6" s="286"/>
      <c r="C6" s="282"/>
      <c r="D6" s="282"/>
      <c r="E6" s="285"/>
      <c r="F6" s="288"/>
      <c r="G6" s="286"/>
      <c r="H6" s="269"/>
      <c r="I6" s="269"/>
    </row>
    <row r="7" spans="1:9" ht="6" customHeight="1">
      <c r="A7" s="279" t="s">
        <v>1</v>
      </c>
      <c r="B7" s="280"/>
      <c r="C7" s="6"/>
      <c r="D7" s="9"/>
      <c r="E7" s="249" t="s">
        <v>2</v>
      </c>
      <c r="F7" s="249"/>
      <c r="G7" s="250"/>
      <c r="H7" s="14"/>
      <c r="I7" s="14"/>
    </row>
    <row r="8" spans="1:9" ht="6.75" customHeight="1">
      <c r="A8" s="254"/>
      <c r="B8" s="250"/>
      <c r="C8" s="4"/>
      <c r="D8" s="10"/>
      <c r="E8" s="249"/>
      <c r="F8" s="249"/>
      <c r="G8" s="250"/>
      <c r="H8" s="4"/>
      <c r="I8" s="4"/>
    </row>
    <row r="9" spans="1:9" ht="6.75" customHeight="1">
      <c r="A9" s="254" t="s">
        <v>3</v>
      </c>
      <c r="B9" s="250"/>
      <c r="C9" s="4"/>
      <c r="D9" s="10"/>
      <c r="E9" s="249" t="s">
        <v>4</v>
      </c>
      <c r="F9" s="249"/>
      <c r="G9" s="250"/>
      <c r="H9" s="4"/>
      <c r="I9" s="4"/>
    </row>
    <row r="10" spans="1:9" s="18" customFormat="1" ht="6.75" customHeight="1">
      <c r="A10" s="263" t="s">
        <v>5</v>
      </c>
      <c r="B10" s="264"/>
      <c r="C10" s="17">
        <f>SUM(C11:C17)</f>
        <v>399350783.69</v>
      </c>
      <c r="D10" s="17">
        <f>SUM(D11:D17)</f>
        <v>188890073.17999998</v>
      </c>
      <c r="E10" s="265" t="s">
        <v>6</v>
      </c>
      <c r="F10" s="265"/>
      <c r="G10" s="264"/>
      <c r="H10" s="17">
        <f>SUM(H11:H20)</f>
        <v>3496996105.839999</v>
      </c>
      <c r="I10" s="17">
        <f>SUM(I11:I20)</f>
        <v>2212018040.99</v>
      </c>
    </row>
    <row r="11" spans="1:9" ht="6.75" customHeight="1">
      <c r="A11" s="261" t="s">
        <v>7</v>
      </c>
      <c r="B11" s="262"/>
      <c r="C11" s="8">
        <v>568128.13</v>
      </c>
      <c r="D11" s="8">
        <v>607839.89</v>
      </c>
      <c r="E11" s="13"/>
      <c r="F11" s="251" t="s">
        <v>8</v>
      </c>
      <c r="G11" s="252"/>
      <c r="H11" s="8">
        <v>526141329.98</v>
      </c>
      <c r="I11" s="8">
        <v>439023059.42</v>
      </c>
    </row>
    <row r="12" spans="1:9" ht="6.75" customHeight="1">
      <c r="A12" s="261" t="s">
        <v>9</v>
      </c>
      <c r="B12" s="262"/>
      <c r="C12" s="24">
        <v>397468217.68</v>
      </c>
      <c r="D12" s="8">
        <v>186108231.26</v>
      </c>
      <c r="E12" s="13"/>
      <c r="F12" s="251" t="s">
        <v>10</v>
      </c>
      <c r="G12" s="252"/>
      <c r="H12" s="8">
        <v>240800167.9</v>
      </c>
      <c r="I12" s="8">
        <v>472392266.32</v>
      </c>
    </row>
    <row r="13" spans="1:9" ht="6.75" customHeight="1">
      <c r="A13" s="261" t="s">
        <v>11</v>
      </c>
      <c r="B13" s="262"/>
      <c r="C13" s="8">
        <v>0</v>
      </c>
      <c r="D13" s="8">
        <v>0</v>
      </c>
      <c r="E13" s="13"/>
      <c r="F13" s="251" t="s">
        <v>12</v>
      </c>
      <c r="G13" s="252"/>
      <c r="H13" s="8">
        <v>10189413.12</v>
      </c>
      <c r="I13" s="8">
        <v>8849796.06</v>
      </c>
    </row>
    <row r="14" spans="1:9" ht="6.75" customHeight="1">
      <c r="A14" s="261" t="s">
        <v>13</v>
      </c>
      <c r="B14" s="262"/>
      <c r="C14" s="8">
        <v>0</v>
      </c>
      <c r="D14" s="8">
        <v>863201.47</v>
      </c>
      <c r="E14" s="13"/>
      <c r="F14" s="251" t="s">
        <v>14</v>
      </c>
      <c r="G14" s="252"/>
      <c r="H14" s="8">
        <v>9168675.03</v>
      </c>
      <c r="I14" s="8">
        <v>9557512.32</v>
      </c>
    </row>
    <row r="15" spans="1:9" ht="6.75" customHeight="1">
      <c r="A15" s="261" t="s">
        <v>15</v>
      </c>
      <c r="B15" s="262"/>
      <c r="C15" s="8">
        <v>0</v>
      </c>
      <c r="D15" s="8">
        <v>0</v>
      </c>
      <c r="E15" s="13"/>
      <c r="F15" s="251" t="s">
        <v>16</v>
      </c>
      <c r="G15" s="252"/>
      <c r="H15" s="8">
        <v>569188980.34</v>
      </c>
      <c r="I15" s="8">
        <v>631940522.7</v>
      </c>
    </row>
    <row r="16" spans="1:9" ht="6.75" customHeight="1">
      <c r="A16" s="261" t="s">
        <v>17</v>
      </c>
      <c r="B16" s="262"/>
      <c r="C16" s="8">
        <v>0</v>
      </c>
      <c r="D16" s="8">
        <v>0</v>
      </c>
      <c r="E16" s="13"/>
      <c r="F16" s="260" t="s">
        <v>18</v>
      </c>
      <c r="G16" s="259"/>
      <c r="H16" s="22">
        <v>0</v>
      </c>
      <c r="I16" s="22">
        <v>0</v>
      </c>
    </row>
    <row r="17" spans="1:9" ht="6.75" customHeight="1">
      <c r="A17" s="261" t="s">
        <v>19</v>
      </c>
      <c r="B17" s="262"/>
      <c r="C17" s="8">
        <v>1314437.88</v>
      </c>
      <c r="D17" s="8">
        <v>1310800.56</v>
      </c>
      <c r="E17" s="13"/>
      <c r="F17" s="260"/>
      <c r="G17" s="259"/>
      <c r="H17" s="22"/>
      <c r="I17" s="22"/>
    </row>
    <row r="18" spans="1:9" ht="6.75" customHeight="1">
      <c r="A18" s="263" t="s">
        <v>20</v>
      </c>
      <c r="B18" s="264"/>
      <c r="C18" s="17">
        <f>SUM(C19:C25)</f>
        <v>1366957009.58</v>
      </c>
      <c r="D18" s="17">
        <f>SUM(D19:D25)</f>
        <v>725920309.46</v>
      </c>
      <c r="E18" s="13"/>
      <c r="F18" s="251" t="s">
        <v>21</v>
      </c>
      <c r="G18" s="252"/>
      <c r="H18" s="8">
        <v>2005735443.11</v>
      </c>
      <c r="I18" s="8">
        <v>537787306.68</v>
      </c>
    </row>
    <row r="19" spans="1:9" ht="6.75" customHeight="1">
      <c r="A19" s="261" t="s">
        <v>22</v>
      </c>
      <c r="B19" s="262"/>
      <c r="C19" s="8">
        <v>0</v>
      </c>
      <c r="D19" s="8">
        <v>0</v>
      </c>
      <c r="E19" s="13"/>
      <c r="F19" s="251" t="s">
        <v>23</v>
      </c>
      <c r="G19" s="252"/>
      <c r="H19" s="8">
        <v>2000376.37</v>
      </c>
      <c r="I19" s="8">
        <v>2312890.32</v>
      </c>
    </row>
    <row r="20" spans="1:9" ht="6.75" customHeight="1">
      <c r="A20" s="261" t="s">
        <v>24</v>
      </c>
      <c r="B20" s="262"/>
      <c r="C20" s="8">
        <v>541404.74</v>
      </c>
      <c r="D20" s="8">
        <v>629381.71</v>
      </c>
      <c r="E20" s="13"/>
      <c r="F20" s="251" t="s">
        <v>25</v>
      </c>
      <c r="G20" s="252"/>
      <c r="H20" s="8">
        <v>133771719.99</v>
      </c>
      <c r="I20" s="8">
        <v>110154687.17</v>
      </c>
    </row>
    <row r="21" spans="1:9" ht="6.75" customHeight="1">
      <c r="A21" s="261" t="s">
        <v>26</v>
      </c>
      <c r="B21" s="262"/>
      <c r="C21" s="24">
        <v>1184210028.99</v>
      </c>
      <c r="D21" s="8">
        <v>527235940.24</v>
      </c>
      <c r="E21" s="265" t="s">
        <v>27</v>
      </c>
      <c r="F21" s="265"/>
      <c r="G21" s="264"/>
      <c r="H21" s="17">
        <f>SUM(H22:H24)</f>
        <v>875000000</v>
      </c>
      <c r="I21" s="17">
        <f>SUM(I22:I24)</f>
        <v>904223352</v>
      </c>
    </row>
    <row r="22" spans="1:9" ht="6.75" customHeight="1">
      <c r="A22" s="261" t="s">
        <v>28</v>
      </c>
      <c r="B22" s="262"/>
      <c r="C22" s="8">
        <v>0</v>
      </c>
      <c r="D22" s="8">
        <v>0</v>
      </c>
      <c r="E22" s="13"/>
      <c r="F22" s="251" t="s">
        <v>29</v>
      </c>
      <c r="G22" s="252"/>
      <c r="H22" s="8">
        <v>875000000</v>
      </c>
      <c r="I22" s="8">
        <v>904223352</v>
      </c>
    </row>
    <row r="23" spans="1:9" ht="6.75" customHeight="1">
      <c r="A23" s="261" t="s">
        <v>30</v>
      </c>
      <c r="B23" s="262"/>
      <c r="C23" s="8">
        <v>0</v>
      </c>
      <c r="D23" s="8">
        <v>0</v>
      </c>
      <c r="E23" s="13"/>
      <c r="F23" s="251" t="s">
        <v>31</v>
      </c>
      <c r="G23" s="252"/>
      <c r="H23" s="8">
        <v>0</v>
      </c>
      <c r="I23" s="8">
        <v>0</v>
      </c>
    </row>
    <row r="24" spans="1:9" ht="6.75" customHeight="1">
      <c r="A24" s="261" t="s">
        <v>32</v>
      </c>
      <c r="B24" s="262"/>
      <c r="C24" s="8">
        <v>0</v>
      </c>
      <c r="D24" s="8">
        <v>0</v>
      </c>
      <c r="E24" s="13"/>
      <c r="F24" s="251" t="s">
        <v>33</v>
      </c>
      <c r="G24" s="252"/>
      <c r="H24" s="8">
        <v>0</v>
      </c>
      <c r="I24" s="8">
        <v>0</v>
      </c>
    </row>
    <row r="25" spans="1:9" ht="6.75" customHeight="1">
      <c r="A25" s="261" t="s">
        <v>34</v>
      </c>
      <c r="B25" s="262"/>
      <c r="C25" s="8">
        <v>182205575.85</v>
      </c>
      <c r="D25" s="8">
        <v>198054987.51</v>
      </c>
      <c r="E25" s="265" t="s">
        <v>35</v>
      </c>
      <c r="F25" s="265"/>
      <c r="G25" s="264"/>
      <c r="H25" s="17">
        <f>SUM(H26:H27)</f>
        <v>0</v>
      </c>
      <c r="I25" s="17">
        <f>SUM(I26:I27)</f>
        <v>0</v>
      </c>
    </row>
    <row r="26" spans="1:9" ht="6.75" customHeight="1">
      <c r="A26" s="263" t="s">
        <v>36</v>
      </c>
      <c r="B26" s="264"/>
      <c r="C26" s="17">
        <f>SUM(C27:C33)</f>
        <v>35802629.769999996</v>
      </c>
      <c r="D26" s="17">
        <f>SUM(D27:D33)</f>
        <v>72061057.06</v>
      </c>
      <c r="E26" s="13"/>
      <c r="F26" s="251" t="s">
        <v>37</v>
      </c>
      <c r="G26" s="252"/>
      <c r="H26" s="8">
        <v>0</v>
      </c>
      <c r="I26" s="8">
        <v>0</v>
      </c>
    </row>
    <row r="27" spans="1:9" ht="6.75" customHeight="1">
      <c r="A27" s="261" t="s">
        <v>38</v>
      </c>
      <c r="B27" s="262"/>
      <c r="C27" s="22">
        <v>11054248.19</v>
      </c>
      <c r="D27" s="22">
        <v>10312047.16</v>
      </c>
      <c r="E27" s="13"/>
      <c r="F27" s="251" t="s">
        <v>39</v>
      </c>
      <c r="G27" s="252"/>
      <c r="H27" s="8">
        <v>0</v>
      </c>
      <c r="I27" s="8">
        <v>0</v>
      </c>
    </row>
    <row r="28" spans="1:9" ht="6.75" customHeight="1">
      <c r="A28" s="261"/>
      <c r="B28" s="262"/>
      <c r="C28" s="22"/>
      <c r="D28" s="22"/>
      <c r="E28" s="265" t="s">
        <v>40</v>
      </c>
      <c r="F28" s="265"/>
      <c r="G28" s="264"/>
      <c r="H28" s="17">
        <v>0</v>
      </c>
      <c r="I28" s="17">
        <v>0</v>
      </c>
    </row>
    <row r="29" spans="1:9" ht="6.75" customHeight="1">
      <c r="A29" s="261" t="s">
        <v>41</v>
      </c>
      <c r="B29" s="262"/>
      <c r="C29" s="267">
        <v>0</v>
      </c>
      <c r="D29" s="267">
        <v>0</v>
      </c>
      <c r="E29" s="265" t="s">
        <v>42</v>
      </c>
      <c r="F29" s="265"/>
      <c r="G29" s="264"/>
      <c r="H29" s="17">
        <f>SUM(H30:H32)</f>
        <v>0</v>
      </c>
      <c r="I29" s="17">
        <f>SUM(I30:I32)</f>
        <v>0</v>
      </c>
    </row>
    <row r="30" spans="1:9" ht="7.5" customHeight="1">
      <c r="A30" s="261"/>
      <c r="B30" s="262"/>
      <c r="C30" s="267"/>
      <c r="D30" s="267"/>
      <c r="E30" s="13"/>
      <c r="F30" s="251" t="s">
        <v>43</v>
      </c>
      <c r="G30" s="252"/>
      <c r="H30" s="8">
        <v>0</v>
      </c>
      <c r="I30" s="8">
        <v>0</v>
      </c>
    </row>
    <row r="31" spans="1:9" ht="6.75" customHeight="1">
      <c r="A31" s="261" t="s">
        <v>44</v>
      </c>
      <c r="B31" s="262"/>
      <c r="C31" s="8">
        <v>0</v>
      </c>
      <c r="D31" s="8">
        <v>0</v>
      </c>
      <c r="E31" s="13"/>
      <c r="F31" s="251" t="s">
        <v>45</v>
      </c>
      <c r="G31" s="252"/>
      <c r="H31" s="8">
        <v>0</v>
      </c>
      <c r="I31" s="8">
        <v>0</v>
      </c>
    </row>
    <row r="32" spans="1:9" ht="6.75" customHeight="1">
      <c r="A32" s="261" t="s">
        <v>46</v>
      </c>
      <c r="B32" s="262"/>
      <c r="C32" s="8">
        <v>24748381.58</v>
      </c>
      <c r="D32" s="8">
        <v>61749009.9</v>
      </c>
      <c r="E32" s="13"/>
      <c r="F32" s="251" t="s">
        <v>47</v>
      </c>
      <c r="G32" s="252"/>
      <c r="H32" s="8">
        <v>0</v>
      </c>
      <c r="I32" s="8">
        <v>0</v>
      </c>
    </row>
    <row r="33" spans="1:9" ht="8.25" customHeight="1">
      <c r="A33" s="261" t="s">
        <v>48</v>
      </c>
      <c r="B33" s="262"/>
      <c r="C33" s="8">
        <v>0</v>
      </c>
      <c r="D33" s="8">
        <v>0</v>
      </c>
      <c r="E33" s="265" t="s">
        <v>49</v>
      </c>
      <c r="F33" s="265"/>
      <c r="G33" s="264"/>
      <c r="H33" s="17">
        <f>SUM(H35:H44)</f>
        <v>15493076.97</v>
      </c>
      <c r="I33" s="17">
        <f>SUM(I35:I44)</f>
        <v>14176298.190000001</v>
      </c>
    </row>
    <row r="34" spans="1:9" ht="8.25" customHeight="1">
      <c r="A34" s="263" t="s">
        <v>50</v>
      </c>
      <c r="B34" s="264"/>
      <c r="C34" s="17">
        <f>SUM(C35:C39)</f>
        <v>0</v>
      </c>
      <c r="D34" s="17">
        <f>SUM(D35:D39)</f>
        <v>0</v>
      </c>
      <c r="E34" s="265"/>
      <c r="F34" s="265"/>
      <c r="G34" s="264"/>
      <c r="H34" s="19"/>
      <c r="I34" s="19"/>
    </row>
    <row r="35" spans="1:9" ht="6.75" customHeight="1">
      <c r="A35" s="261" t="s">
        <v>51</v>
      </c>
      <c r="B35" s="262"/>
      <c r="C35" s="8">
        <v>0</v>
      </c>
      <c r="D35" s="8">
        <v>0</v>
      </c>
      <c r="E35" s="13"/>
      <c r="F35" s="251" t="s">
        <v>52</v>
      </c>
      <c r="G35" s="252"/>
      <c r="H35" s="8">
        <v>13623623.92</v>
      </c>
      <c r="I35" s="8">
        <v>12422845.14</v>
      </c>
    </row>
    <row r="36" spans="1:9" ht="6.75" customHeight="1">
      <c r="A36" s="261" t="s">
        <v>53</v>
      </c>
      <c r="B36" s="262"/>
      <c r="C36" s="8">
        <v>0</v>
      </c>
      <c r="D36" s="8">
        <v>0</v>
      </c>
      <c r="E36" s="13"/>
      <c r="F36" s="251" t="s">
        <v>54</v>
      </c>
      <c r="G36" s="252"/>
      <c r="H36" s="8">
        <v>0</v>
      </c>
      <c r="I36" s="8">
        <v>0</v>
      </c>
    </row>
    <row r="37" spans="1:9" ht="6.75" customHeight="1">
      <c r="A37" s="261" t="s">
        <v>55</v>
      </c>
      <c r="B37" s="262"/>
      <c r="C37" s="8">
        <v>0</v>
      </c>
      <c r="D37" s="8">
        <v>0</v>
      </c>
      <c r="E37" s="13"/>
      <c r="F37" s="251" t="s">
        <v>56</v>
      </c>
      <c r="G37" s="252"/>
      <c r="H37" s="8">
        <v>0</v>
      </c>
      <c r="I37" s="8">
        <v>0</v>
      </c>
    </row>
    <row r="38" spans="1:9" ht="6.75" customHeight="1">
      <c r="A38" s="261" t="s">
        <v>57</v>
      </c>
      <c r="B38" s="262"/>
      <c r="C38" s="8">
        <v>0</v>
      </c>
      <c r="D38" s="8">
        <v>0</v>
      </c>
      <c r="E38" s="13"/>
      <c r="F38" s="251" t="s">
        <v>58</v>
      </c>
      <c r="G38" s="252"/>
      <c r="H38" s="8">
        <v>1869453.05</v>
      </c>
      <c r="I38" s="8">
        <v>1753453.05</v>
      </c>
    </row>
    <row r="39" spans="1:9" ht="6.75" customHeight="1">
      <c r="A39" s="261" t="s">
        <v>59</v>
      </c>
      <c r="B39" s="262"/>
      <c r="C39" s="8">
        <v>0</v>
      </c>
      <c r="D39" s="8">
        <v>0</v>
      </c>
      <c r="E39" s="13"/>
      <c r="F39" s="251" t="s">
        <v>60</v>
      </c>
      <c r="G39" s="252"/>
      <c r="H39" s="8">
        <v>0</v>
      </c>
      <c r="I39" s="8">
        <v>0</v>
      </c>
    </row>
    <row r="40" spans="1:9" ht="6.75" customHeight="1">
      <c r="A40" s="263" t="s">
        <v>61</v>
      </c>
      <c r="B40" s="264"/>
      <c r="C40" s="17">
        <v>0</v>
      </c>
      <c r="D40" s="17">
        <v>0</v>
      </c>
      <c r="E40" s="13"/>
      <c r="F40" s="251" t="s">
        <v>62</v>
      </c>
      <c r="G40" s="252"/>
      <c r="H40" s="8">
        <v>0</v>
      </c>
      <c r="I40" s="8">
        <v>0</v>
      </c>
    </row>
    <row r="41" spans="1:9" ht="6.75" customHeight="1">
      <c r="A41" s="263" t="s">
        <v>63</v>
      </c>
      <c r="B41" s="264"/>
      <c r="C41" s="17">
        <v>0</v>
      </c>
      <c r="D41" s="17">
        <v>0</v>
      </c>
      <c r="E41" s="265" t="s">
        <v>64</v>
      </c>
      <c r="F41" s="265"/>
      <c r="G41" s="264"/>
      <c r="H41" s="17">
        <f>SUM(H42:H44)</f>
        <v>0</v>
      </c>
      <c r="I41" s="17">
        <f>SUM(I42:I44)</f>
        <v>0</v>
      </c>
    </row>
    <row r="42" spans="1:9" ht="6.75" customHeight="1">
      <c r="A42" s="261" t="s">
        <v>65</v>
      </c>
      <c r="B42" s="262"/>
      <c r="C42" s="266">
        <v>0</v>
      </c>
      <c r="D42" s="266">
        <v>0</v>
      </c>
      <c r="E42" s="13"/>
      <c r="F42" s="251" t="s">
        <v>66</v>
      </c>
      <c r="G42" s="252"/>
      <c r="H42" s="8">
        <v>0</v>
      </c>
      <c r="I42" s="8">
        <v>0</v>
      </c>
    </row>
    <row r="43" spans="1:9" ht="8.25" customHeight="1">
      <c r="A43" s="261"/>
      <c r="B43" s="262"/>
      <c r="C43" s="266"/>
      <c r="D43" s="266"/>
      <c r="E43" s="13"/>
      <c r="F43" s="251" t="s">
        <v>67</v>
      </c>
      <c r="G43" s="252"/>
      <c r="H43" s="8">
        <v>0</v>
      </c>
      <c r="I43" s="8">
        <v>0</v>
      </c>
    </row>
    <row r="44" spans="1:9" ht="6.75" customHeight="1">
      <c r="A44" s="261" t="s">
        <v>68</v>
      </c>
      <c r="B44" s="262"/>
      <c r="C44" s="8">
        <v>0</v>
      </c>
      <c r="D44" s="8">
        <v>0</v>
      </c>
      <c r="E44" s="13"/>
      <c r="F44" s="251" t="s">
        <v>69</v>
      </c>
      <c r="G44" s="252"/>
      <c r="H44" s="8">
        <v>0</v>
      </c>
      <c r="I44" s="8">
        <v>0</v>
      </c>
    </row>
    <row r="45" spans="1:9" ht="6.75" customHeight="1">
      <c r="A45" s="263" t="s">
        <v>70</v>
      </c>
      <c r="B45" s="264"/>
      <c r="C45" s="17">
        <f>SUM(C46:C49)</f>
        <v>224368.34</v>
      </c>
      <c r="D45" s="17">
        <f>SUM(D46:D49)</f>
        <v>355058</v>
      </c>
      <c r="E45" s="265" t="s">
        <v>71</v>
      </c>
      <c r="F45" s="265"/>
      <c r="G45" s="264"/>
      <c r="H45" s="25">
        <f>SUM(H46:H48)</f>
        <v>1729452.09</v>
      </c>
      <c r="I45" s="17">
        <f>SUM(I46:I48)</f>
        <v>1729452.09</v>
      </c>
    </row>
    <row r="46" spans="1:9" ht="6.75" customHeight="1">
      <c r="A46" s="261" t="s">
        <v>72</v>
      </c>
      <c r="B46" s="262"/>
      <c r="C46" s="8">
        <v>224368.34</v>
      </c>
      <c r="D46" s="8">
        <v>355058</v>
      </c>
      <c r="E46" s="20"/>
      <c r="F46" s="265" t="s">
        <v>73</v>
      </c>
      <c r="G46" s="264"/>
      <c r="H46" s="17">
        <v>0</v>
      </c>
      <c r="I46" s="17">
        <v>0</v>
      </c>
    </row>
    <row r="47" spans="1:9" ht="6.75" customHeight="1">
      <c r="A47" s="261" t="s">
        <v>74</v>
      </c>
      <c r="B47" s="262"/>
      <c r="C47" s="8">
        <v>0</v>
      </c>
      <c r="D47" s="8">
        <v>0</v>
      </c>
      <c r="E47" s="13"/>
      <c r="F47" s="251" t="s">
        <v>75</v>
      </c>
      <c r="G47" s="252"/>
      <c r="H47" s="8">
        <v>0</v>
      </c>
      <c r="I47" s="8">
        <v>0</v>
      </c>
    </row>
    <row r="48" spans="1:9" ht="9.75" customHeight="1">
      <c r="A48" s="261" t="s">
        <v>76</v>
      </c>
      <c r="B48" s="262"/>
      <c r="C48" s="8">
        <v>0</v>
      </c>
      <c r="D48" s="8">
        <v>0</v>
      </c>
      <c r="E48" s="13"/>
      <c r="F48" s="251" t="s">
        <v>77</v>
      </c>
      <c r="G48" s="252"/>
      <c r="H48" s="24">
        <v>1729452.09</v>
      </c>
      <c r="I48" s="8">
        <v>1729452.09</v>
      </c>
    </row>
    <row r="49" spans="1:9" ht="6.75" customHeight="1">
      <c r="A49" s="261" t="s">
        <v>78</v>
      </c>
      <c r="B49" s="262"/>
      <c r="C49" s="8">
        <v>0</v>
      </c>
      <c r="D49" s="8">
        <v>0</v>
      </c>
      <c r="E49" s="249" t="s">
        <v>79</v>
      </c>
      <c r="F49" s="249"/>
      <c r="G49" s="250"/>
      <c r="H49" s="7">
        <f>+H10+H21+H25+H28+H29+H33+H41+H45</f>
        <v>4389218634.9</v>
      </c>
      <c r="I49" s="7">
        <f>+I10+I21+I25+I28+I29+I33+I41+I45</f>
        <v>3132147143.27</v>
      </c>
    </row>
    <row r="50" spans="1:9" ht="6.75" customHeight="1">
      <c r="A50" s="254" t="s">
        <v>80</v>
      </c>
      <c r="B50" s="250"/>
      <c r="C50" s="11">
        <f>+C10+C18+C26+C34+C40+C41+C45</f>
        <v>1802334791.3799999</v>
      </c>
      <c r="D50" s="11">
        <f>+D10+D18+D26+D34+D40+D41+D45</f>
        <v>987226497.7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249" t="s">
        <v>81</v>
      </c>
      <c r="F51" s="249"/>
      <c r="G51" s="250"/>
      <c r="H51" s="4"/>
      <c r="I51" s="4"/>
    </row>
    <row r="52" spans="1:9" ht="3" customHeight="1">
      <c r="A52" s="3"/>
      <c r="B52" s="4"/>
      <c r="C52" s="4"/>
      <c r="D52" s="4"/>
      <c r="E52" s="249"/>
      <c r="F52" s="249"/>
      <c r="G52" s="250"/>
      <c r="H52" s="4"/>
      <c r="I52" s="4"/>
    </row>
    <row r="53" spans="1:9" ht="9" customHeight="1">
      <c r="A53" s="254" t="s">
        <v>82</v>
      </c>
      <c r="B53" s="250"/>
      <c r="C53" s="4"/>
      <c r="D53" s="4"/>
      <c r="E53" s="251" t="s">
        <v>83</v>
      </c>
      <c r="F53" s="251"/>
      <c r="G53" s="252"/>
      <c r="H53" s="8">
        <v>0</v>
      </c>
      <c r="I53" s="8">
        <v>0</v>
      </c>
    </row>
    <row r="54" spans="1:9" ht="6.75" customHeight="1">
      <c r="A54" s="257" t="s">
        <v>84</v>
      </c>
      <c r="B54" s="252"/>
      <c r="C54" s="24">
        <v>150077280.66</v>
      </c>
      <c r="D54" s="8">
        <v>6215300</v>
      </c>
      <c r="E54" s="251" t="s">
        <v>85</v>
      </c>
      <c r="F54" s="251"/>
      <c r="G54" s="252"/>
      <c r="H54" s="8">
        <v>0</v>
      </c>
      <c r="I54" s="8">
        <v>0</v>
      </c>
    </row>
    <row r="55" spans="1:9" ht="6.75" customHeight="1">
      <c r="A55" s="257" t="s">
        <v>86</v>
      </c>
      <c r="B55" s="252"/>
      <c r="C55" s="8">
        <v>0</v>
      </c>
      <c r="D55" s="8">
        <v>0</v>
      </c>
      <c r="E55" s="251" t="s">
        <v>87</v>
      </c>
      <c r="F55" s="251"/>
      <c r="G55" s="252"/>
      <c r="H55" s="8">
        <v>5870079977.31</v>
      </c>
      <c r="I55" s="8">
        <v>5890756744.08</v>
      </c>
    </row>
    <row r="56" spans="1:9" ht="6.75" customHeight="1">
      <c r="A56" s="257" t="s">
        <v>88</v>
      </c>
      <c r="B56" s="252"/>
      <c r="C56" s="8">
        <v>5499222676.58</v>
      </c>
      <c r="D56" s="8">
        <v>6311649824.2</v>
      </c>
      <c r="E56" s="251" t="s">
        <v>89</v>
      </c>
      <c r="F56" s="251"/>
      <c r="G56" s="252"/>
      <c r="H56" s="8">
        <v>0</v>
      </c>
      <c r="I56" s="8">
        <v>0</v>
      </c>
    </row>
    <row r="57" spans="1:9" ht="6.75" customHeight="1">
      <c r="A57" s="257" t="s">
        <v>90</v>
      </c>
      <c r="B57" s="252"/>
      <c r="C57" s="8">
        <v>846859487.03</v>
      </c>
      <c r="D57" s="8">
        <v>790097912.47</v>
      </c>
      <c r="E57" s="251" t="s">
        <v>91</v>
      </c>
      <c r="F57" s="251"/>
      <c r="G57" s="252"/>
      <c r="H57" s="8">
        <v>0</v>
      </c>
      <c r="I57" s="8">
        <v>0</v>
      </c>
    </row>
    <row r="58" spans="1:9" ht="9.75" customHeight="1">
      <c r="A58" s="258" t="s">
        <v>92</v>
      </c>
      <c r="B58" s="259"/>
      <c r="C58" s="21">
        <v>20123826.29</v>
      </c>
      <c r="D58" s="21">
        <v>11866217.8</v>
      </c>
      <c r="E58" s="260" t="s">
        <v>93</v>
      </c>
      <c r="F58" s="260"/>
      <c r="G58" s="259"/>
      <c r="H58" s="21">
        <v>0</v>
      </c>
      <c r="I58" s="21">
        <v>0</v>
      </c>
    </row>
    <row r="59" spans="1:9" ht="6.75" customHeight="1">
      <c r="A59" s="257" t="s">
        <v>94</v>
      </c>
      <c r="B59" s="252"/>
      <c r="C59" s="8">
        <v>-645795120.26</v>
      </c>
      <c r="D59" s="8">
        <v>-622448060.31</v>
      </c>
      <c r="E59" s="249" t="s">
        <v>95</v>
      </c>
      <c r="F59" s="249"/>
      <c r="G59" s="250"/>
      <c r="H59" s="7">
        <f>SUM(H53:H58)</f>
        <v>5870079977.31</v>
      </c>
      <c r="I59" s="7">
        <f>SUM(I53:I58)</f>
        <v>5890756744.08</v>
      </c>
    </row>
    <row r="60" spans="1:9" ht="3.75" customHeight="1">
      <c r="A60" s="257" t="s">
        <v>96</v>
      </c>
      <c r="B60" s="252"/>
      <c r="C60" s="255">
        <v>1400000</v>
      </c>
      <c r="D60" s="255">
        <v>1400000</v>
      </c>
      <c r="E60" s="13"/>
      <c r="F60" s="13"/>
      <c r="G60" s="4"/>
      <c r="H60" s="4"/>
      <c r="I60" s="4"/>
    </row>
    <row r="61" spans="1:9" ht="3" customHeight="1">
      <c r="A61" s="257"/>
      <c r="B61" s="252"/>
      <c r="C61" s="256"/>
      <c r="D61" s="256"/>
      <c r="E61" s="13"/>
      <c r="F61" s="13"/>
      <c r="G61" s="4"/>
      <c r="H61" s="4"/>
      <c r="I61" s="4"/>
    </row>
    <row r="62" spans="1:9" ht="6.75" customHeight="1">
      <c r="A62" s="257" t="s">
        <v>97</v>
      </c>
      <c r="B62" s="252"/>
      <c r="C62" s="8">
        <v>0</v>
      </c>
      <c r="D62" s="8">
        <v>0</v>
      </c>
      <c r="E62" s="249" t="s">
        <v>98</v>
      </c>
      <c r="F62" s="249"/>
      <c r="G62" s="250"/>
      <c r="H62" s="7">
        <f>+H49+H59</f>
        <v>10259298612.21</v>
      </c>
      <c r="I62" s="7">
        <f>+I49+I59</f>
        <v>9022903887.35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257" t="s">
        <v>99</v>
      </c>
      <c r="B64" s="252"/>
      <c r="C64" s="8">
        <v>53815753.49</v>
      </c>
      <c r="D64" s="8">
        <v>53815753.49</v>
      </c>
      <c r="E64" s="249" t="s">
        <v>100</v>
      </c>
      <c r="F64" s="249"/>
      <c r="G64" s="250"/>
      <c r="H64" s="4"/>
      <c r="I64" s="4"/>
    </row>
    <row r="65" spans="1:9" ht="3" customHeight="1">
      <c r="A65" s="254" t="s">
        <v>101</v>
      </c>
      <c r="B65" s="250"/>
      <c r="C65" s="253">
        <f>SUM(C54:C64)</f>
        <v>5925703903.789999</v>
      </c>
      <c r="D65" s="253">
        <f>SUM(D54:D64)</f>
        <v>6552596947.65</v>
      </c>
      <c r="E65" s="249" t="s">
        <v>102</v>
      </c>
      <c r="F65" s="249"/>
      <c r="G65" s="250"/>
      <c r="H65" s="4"/>
      <c r="I65" s="4"/>
    </row>
    <row r="66" spans="1:9" ht="6.75" customHeight="1">
      <c r="A66" s="254"/>
      <c r="B66" s="250"/>
      <c r="C66" s="253"/>
      <c r="D66" s="253"/>
      <c r="E66" s="249"/>
      <c r="F66" s="249"/>
      <c r="G66" s="250"/>
      <c r="H66" s="7">
        <f>SUM(H67:H70)</f>
        <v>104619092.19</v>
      </c>
      <c r="I66" s="7">
        <f>SUM(I67:I70)</f>
        <v>60090888.67</v>
      </c>
    </row>
    <row r="67" spans="1:9" ht="6.75" customHeight="1">
      <c r="A67" s="254" t="s">
        <v>103</v>
      </c>
      <c r="B67" s="250"/>
      <c r="C67" s="7">
        <f>+C50+C65</f>
        <v>7728038695.169999</v>
      </c>
      <c r="D67" s="7">
        <f>+D50+D65</f>
        <v>7539823445.349999</v>
      </c>
      <c r="E67" s="251" t="s">
        <v>104</v>
      </c>
      <c r="F67" s="251"/>
      <c r="G67" s="252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251" t="s">
        <v>105</v>
      </c>
      <c r="F68" s="251"/>
      <c r="G68" s="252"/>
      <c r="H68" s="255">
        <v>104619092.19</v>
      </c>
      <c r="I68" s="255">
        <v>60090888.67</v>
      </c>
    </row>
    <row r="69" spans="1:9" ht="3.75" customHeight="1">
      <c r="A69" s="3"/>
      <c r="B69" s="4"/>
      <c r="C69" s="4"/>
      <c r="D69" s="10"/>
      <c r="E69" s="251"/>
      <c r="F69" s="251"/>
      <c r="G69" s="252"/>
      <c r="H69" s="256"/>
      <c r="I69" s="256"/>
    </row>
    <row r="70" spans="1:9" ht="6.75" customHeight="1">
      <c r="A70" s="3"/>
      <c r="B70" s="4"/>
      <c r="C70" s="4"/>
      <c r="D70" s="10"/>
      <c r="E70" s="251" t="s">
        <v>106</v>
      </c>
      <c r="F70" s="251"/>
      <c r="G70" s="252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249" t="s">
        <v>107</v>
      </c>
      <c r="F72" s="249"/>
      <c r="G72" s="250"/>
      <c r="H72" s="7">
        <f>SUM(H73:H77)</f>
        <v>-2635879009.2299995</v>
      </c>
      <c r="I72" s="7">
        <f>SUM(I73:I77)</f>
        <v>-1543171330.67</v>
      </c>
    </row>
    <row r="73" spans="1:9" ht="6.75" customHeight="1">
      <c r="A73" s="3"/>
      <c r="B73" s="4"/>
      <c r="C73" s="4"/>
      <c r="D73" s="10"/>
      <c r="E73" s="251" t="s">
        <v>108</v>
      </c>
      <c r="F73" s="251"/>
      <c r="G73" s="252"/>
      <c r="H73" s="24">
        <v>602138408.74</v>
      </c>
      <c r="I73" s="8">
        <v>643049688.64</v>
      </c>
    </row>
    <row r="74" spans="1:9" ht="6.75" customHeight="1">
      <c r="A74" s="3"/>
      <c r="B74" s="4"/>
      <c r="C74" s="4"/>
      <c r="D74" s="10"/>
      <c r="E74" s="251" t="s">
        <v>109</v>
      </c>
      <c r="F74" s="251"/>
      <c r="G74" s="252"/>
      <c r="H74" s="8">
        <v>-4072999334.27</v>
      </c>
      <c r="I74" s="8">
        <v>-3069247839.33</v>
      </c>
    </row>
    <row r="75" spans="1:9" ht="6.75" customHeight="1">
      <c r="A75" s="3"/>
      <c r="B75" s="4"/>
      <c r="C75" s="4"/>
      <c r="D75" s="10"/>
      <c r="E75" s="251" t="s">
        <v>110</v>
      </c>
      <c r="F75" s="251"/>
      <c r="G75" s="252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251" t="s">
        <v>111</v>
      </c>
      <c r="F76" s="251"/>
      <c r="G76" s="252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251" t="s">
        <v>112</v>
      </c>
      <c r="F77" s="251"/>
      <c r="G77" s="252"/>
      <c r="H77" s="8">
        <v>-32106200.41</v>
      </c>
      <c r="I77" s="8">
        <v>15938703.31</v>
      </c>
    </row>
    <row r="78" spans="1:9" ht="8.25" customHeight="1">
      <c r="A78" s="3"/>
      <c r="B78" s="4"/>
      <c r="C78" s="4"/>
      <c r="D78" s="10"/>
      <c r="E78" s="249" t="s">
        <v>113</v>
      </c>
      <c r="F78" s="249"/>
      <c r="G78" s="250"/>
      <c r="H78" s="4"/>
      <c r="I78" s="4"/>
    </row>
    <row r="79" spans="1:9" ht="8.25" customHeight="1">
      <c r="A79" s="3"/>
      <c r="B79" s="4"/>
      <c r="C79" s="4"/>
      <c r="D79" s="10"/>
      <c r="E79" s="249"/>
      <c r="F79" s="249"/>
      <c r="G79" s="25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251" t="s">
        <v>114</v>
      </c>
      <c r="F80" s="251"/>
      <c r="G80" s="252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251" t="s">
        <v>115</v>
      </c>
      <c r="F81" s="251"/>
      <c r="G81" s="252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249" t="s">
        <v>116</v>
      </c>
      <c r="F82" s="249"/>
      <c r="G82" s="250"/>
      <c r="H82" s="253">
        <f>+H66+H72+H79</f>
        <v>-2531259917.0399995</v>
      </c>
      <c r="I82" s="253">
        <f>+I66+I72+I79</f>
        <v>-1483080442</v>
      </c>
    </row>
    <row r="83" spans="1:9" ht="6.75" customHeight="1">
      <c r="A83" s="3"/>
      <c r="B83" s="4"/>
      <c r="C83" s="4"/>
      <c r="D83" s="10"/>
      <c r="E83" s="249"/>
      <c r="F83" s="249"/>
      <c r="G83" s="250"/>
      <c r="H83" s="253"/>
      <c r="I83" s="253"/>
    </row>
    <row r="84" spans="1:9" ht="6.75" customHeight="1">
      <c r="A84" s="3"/>
      <c r="B84" s="4"/>
      <c r="C84" s="4"/>
      <c r="D84" s="10"/>
      <c r="E84" s="249" t="s">
        <v>117</v>
      </c>
      <c r="F84" s="249"/>
      <c r="G84" s="250"/>
      <c r="H84" s="7">
        <f>+H62+H82</f>
        <v>7728038695.17</v>
      </c>
      <c r="I84" s="7">
        <f>+I62+I82</f>
        <v>7539823445.35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.3937007874015748"/>
  <pageSetup firstPageNumber="135" useFirstPageNumber="1" fitToHeight="0" fitToWidth="0" horizontalDpi="600" verticalDpi="600" orientation="portrait" r:id="rId1"/>
  <headerFooter scaleWithDoc="0" alignWithMargins="0">
    <oddFooter>&amp;C&amp;P</oddFooter>
  </headerFooter>
  <ignoredErrors>
    <ignoredError sqref="C10 C26 C34:D34 C45 H21 H25:I25 H29 H41 H79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158" customWidth="1"/>
    <col min="2" max="2" width="4.00390625" style="158" customWidth="1"/>
    <col min="3" max="3" width="40.00390625" style="158" customWidth="1"/>
    <col min="4" max="4" width="4.00390625" style="247" bestFit="1" customWidth="1"/>
    <col min="5" max="5" width="24.57421875" style="158" customWidth="1"/>
    <col min="6" max="6" width="1.8515625" style="158" customWidth="1"/>
    <col min="7" max="7" width="22.8515625" style="158" customWidth="1"/>
    <col min="8" max="8" width="19.57421875" style="158" customWidth="1"/>
    <col min="9" max="9" width="16.28125" style="158" customWidth="1"/>
    <col min="10" max="10" width="18.140625" style="158" customWidth="1"/>
    <col min="11" max="11" width="37.140625" style="158" customWidth="1"/>
    <col min="12" max="12" width="15.140625" style="158" bestFit="1" customWidth="1"/>
    <col min="13" max="16384" width="11.57421875" style="158" customWidth="1"/>
  </cols>
  <sheetData>
    <row r="1" spans="1:11" ht="14.25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7"/>
    </row>
    <row r="2" spans="1:11" ht="14.25">
      <c r="A2" s="385" t="s">
        <v>491</v>
      </c>
      <c r="B2" s="386"/>
      <c r="C2" s="386"/>
      <c r="D2" s="386"/>
      <c r="E2" s="386"/>
      <c r="F2" s="386"/>
      <c r="G2" s="386"/>
      <c r="H2" s="386"/>
      <c r="I2" s="386"/>
      <c r="J2" s="386"/>
      <c r="K2" s="387"/>
    </row>
    <row r="3" spans="1:11" ht="14.25">
      <c r="A3" s="385" t="s">
        <v>492</v>
      </c>
      <c r="B3" s="386"/>
      <c r="C3" s="386"/>
      <c r="D3" s="386"/>
      <c r="E3" s="386"/>
      <c r="F3" s="386"/>
      <c r="G3" s="386"/>
      <c r="H3" s="386"/>
      <c r="I3" s="386"/>
      <c r="J3" s="386"/>
      <c r="K3" s="387"/>
    </row>
    <row r="4" spans="1:11" ht="14.25">
      <c r="A4" s="385" t="s">
        <v>493</v>
      </c>
      <c r="B4" s="386"/>
      <c r="C4" s="386"/>
      <c r="D4" s="386"/>
      <c r="E4" s="386"/>
      <c r="F4" s="386"/>
      <c r="G4" s="386"/>
      <c r="H4" s="386"/>
      <c r="I4" s="386"/>
      <c r="J4" s="386"/>
      <c r="K4" s="387"/>
    </row>
    <row r="5" spans="1:11" ht="23.25" customHeight="1" thickBo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1" ht="18.75" customHeight="1" thickBot="1">
      <c r="A6" s="388" t="s">
        <v>494</v>
      </c>
      <c r="B6" s="389"/>
      <c r="C6" s="390"/>
      <c r="D6" s="394" t="s">
        <v>495</v>
      </c>
      <c r="E6" s="395"/>
      <c r="F6" s="395"/>
      <c r="G6" s="396"/>
      <c r="H6" s="397" t="s">
        <v>496</v>
      </c>
      <c r="I6" s="396"/>
      <c r="J6" s="390" t="s">
        <v>497</v>
      </c>
      <c r="K6" s="398" t="s">
        <v>498</v>
      </c>
    </row>
    <row r="7" spans="1:11" ht="17.25" customHeight="1" thickBot="1">
      <c r="A7" s="385"/>
      <c r="B7" s="386"/>
      <c r="C7" s="387"/>
      <c r="D7" s="394" t="s">
        <v>499</v>
      </c>
      <c r="E7" s="396"/>
      <c r="F7" s="397" t="s">
        <v>500</v>
      </c>
      <c r="G7" s="396"/>
      <c r="H7" s="162"/>
      <c r="I7" s="163"/>
      <c r="J7" s="387"/>
      <c r="K7" s="399"/>
    </row>
    <row r="8" spans="1:11" ht="42" thickBot="1">
      <c r="A8" s="391"/>
      <c r="B8" s="392"/>
      <c r="C8" s="393"/>
      <c r="D8" s="164"/>
      <c r="E8" s="165" t="s">
        <v>501</v>
      </c>
      <c r="F8" s="165"/>
      <c r="G8" s="165" t="s">
        <v>502</v>
      </c>
      <c r="H8" s="166" t="s">
        <v>503</v>
      </c>
      <c r="I8" s="167" t="s">
        <v>504</v>
      </c>
      <c r="J8" s="393"/>
      <c r="K8" s="400"/>
    </row>
    <row r="9" spans="1:11" ht="22.5" customHeight="1" thickBot="1">
      <c r="A9" s="168" t="s">
        <v>505</v>
      </c>
      <c r="B9" s="169"/>
      <c r="C9" s="169"/>
      <c r="D9" s="169"/>
      <c r="E9" s="169"/>
      <c r="F9" s="169"/>
      <c r="G9" s="169"/>
      <c r="H9" s="170"/>
      <c r="I9" s="170"/>
      <c r="J9" s="170"/>
      <c r="K9" s="171"/>
    </row>
    <row r="10" spans="1:11" ht="21" customHeight="1" thickBot="1">
      <c r="A10" s="172" t="s">
        <v>506</v>
      </c>
      <c r="B10" s="173"/>
      <c r="C10" s="173"/>
      <c r="D10" s="173"/>
      <c r="E10" s="173"/>
      <c r="F10" s="173"/>
      <c r="G10" s="173"/>
      <c r="H10" s="160"/>
      <c r="I10" s="160"/>
      <c r="J10" s="160"/>
      <c r="K10" s="161"/>
    </row>
    <row r="11" spans="1:11" ht="19.5" customHeight="1" thickBot="1">
      <c r="A11" s="174">
        <v>1</v>
      </c>
      <c r="B11" s="175" t="s">
        <v>507</v>
      </c>
      <c r="C11" s="176"/>
      <c r="D11" s="177"/>
      <c r="E11" s="177"/>
      <c r="F11" s="177"/>
      <c r="G11" s="177"/>
      <c r="H11" s="177"/>
      <c r="I11" s="177"/>
      <c r="J11" s="177"/>
      <c r="K11" s="178"/>
    </row>
    <row r="12" spans="1:11" ht="42" thickBot="1">
      <c r="A12" s="179"/>
      <c r="B12" s="180" t="s">
        <v>508</v>
      </c>
      <c r="C12" s="181" t="s">
        <v>509</v>
      </c>
      <c r="D12" s="182" t="s">
        <v>499</v>
      </c>
      <c r="E12" s="183" t="s">
        <v>510</v>
      </c>
      <c r="F12" s="184"/>
      <c r="G12" s="185"/>
      <c r="H12" s="186">
        <v>0</v>
      </c>
      <c r="I12" s="182" t="s">
        <v>511</v>
      </c>
      <c r="J12" s="183" t="s">
        <v>512</v>
      </c>
      <c r="K12" s="185"/>
    </row>
    <row r="13" spans="1:11" ht="27.75" thickBot="1">
      <c r="A13" s="179"/>
      <c r="B13" s="180" t="s">
        <v>513</v>
      </c>
      <c r="C13" s="181" t="s">
        <v>230</v>
      </c>
      <c r="D13" s="187" t="s">
        <v>499</v>
      </c>
      <c r="E13" s="188" t="s">
        <v>514</v>
      </c>
      <c r="F13" s="189"/>
      <c r="G13" s="190"/>
      <c r="H13" s="191">
        <v>0</v>
      </c>
      <c r="I13" s="187" t="s">
        <v>511</v>
      </c>
      <c r="J13" s="188" t="s">
        <v>512</v>
      </c>
      <c r="K13" s="190"/>
    </row>
    <row r="14" spans="1:11" ht="27.75" thickBot="1">
      <c r="A14" s="179"/>
      <c r="B14" s="180" t="s">
        <v>515</v>
      </c>
      <c r="C14" s="181" t="s">
        <v>516</v>
      </c>
      <c r="D14" s="187" t="s">
        <v>499</v>
      </c>
      <c r="E14" s="188" t="s">
        <v>517</v>
      </c>
      <c r="F14" s="189"/>
      <c r="G14" s="190"/>
      <c r="H14" s="192">
        <v>883786100.66</v>
      </c>
      <c r="I14" s="187" t="s">
        <v>511</v>
      </c>
      <c r="J14" s="193" t="s">
        <v>512</v>
      </c>
      <c r="K14" s="194" t="s">
        <v>518</v>
      </c>
    </row>
    <row r="15" spans="1:11" ht="19.5" customHeight="1" thickBot="1">
      <c r="A15" s="174">
        <v>2</v>
      </c>
      <c r="B15" s="175" t="s">
        <v>519</v>
      </c>
      <c r="C15" s="176"/>
      <c r="D15" s="195"/>
      <c r="E15" s="195"/>
      <c r="F15" s="195"/>
      <c r="G15" s="195"/>
      <c r="H15" s="195"/>
      <c r="I15" s="195"/>
      <c r="J15" s="177"/>
      <c r="K15" s="196"/>
    </row>
    <row r="16" spans="1:11" ht="42" thickBot="1">
      <c r="A16" s="179"/>
      <c r="B16" s="180" t="s">
        <v>508</v>
      </c>
      <c r="C16" s="181" t="s">
        <v>509</v>
      </c>
      <c r="D16" s="182" t="s">
        <v>499</v>
      </c>
      <c r="E16" s="183" t="s">
        <v>510</v>
      </c>
      <c r="F16" s="185"/>
      <c r="G16" s="185"/>
      <c r="H16" s="197">
        <v>0</v>
      </c>
      <c r="I16" s="182" t="s">
        <v>511</v>
      </c>
      <c r="J16" s="183" t="s">
        <v>512</v>
      </c>
      <c r="K16" s="185"/>
    </row>
    <row r="17" spans="1:11" ht="27.75" thickBot="1">
      <c r="A17" s="179"/>
      <c r="B17" s="180" t="s">
        <v>513</v>
      </c>
      <c r="C17" s="181" t="s">
        <v>230</v>
      </c>
      <c r="D17" s="187" t="s">
        <v>499</v>
      </c>
      <c r="E17" s="188" t="s">
        <v>514</v>
      </c>
      <c r="F17" s="190"/>
      <c r="G17" s="190"/>
      <c r="H17" s="192">
        <v>0</v>
      </c>
      <c r="I17" s="187" t="s">
        <v>511</v>
      </c>
      <c r="J17" s="188" t="s">
        <v>512</v>
      </c>
      <c r="K17" s="190"/>
    </row>
    <row r="18" spans="1:11" ht="27.75" thickBot="1">
      <c r="A18" s="179"/>
      <c r="B18" s="180" t="s">
        <v>515</v>
      </c>
      <c r="C18" s="181" t="s">
        <v>516</v>
      </c>
      <c r="D18" s="187" t="s">
        <v>499</v>
      </c>
      <c r="E18" s="188" t="s">
        <v>517</v>
      </c>
      <c r="F18" s="190"/>
      <c r="G18" s="190"/>
      <c r="H18" s="192">
        <v>62436731.5</v>
      </c>
      <c r="I18" s="187" t="s">
        <v>511</v>
      </c>
      <c r="J18" s="193" t="s">
        <v>512</v>
      </c>
      <c r="K18" s="194" t="s">
        <v>518</v>
      </c>
    </row>
    <row r="19" spans="1:11" ht="19.5" customHeight="1" thickBot="1">
      <c r="A19" s="174">
        <v>3</v>
      </c>
      <c r="B19" s="175" t="s">
        <v>520</v>
      </c>
      <c r="C19" s="176"/>
      <c r="D19" s="195"/>
      <c r="E19" s="195"/>
      <c r="F19" s="195"/>
      <c r="G19" s="195"/>
      <c r="H19" s="195"/>
      <c r="I19" s="195"/>
      <c r="J19" s="177"/>
      <c r="K19" s="196"/>
    </row>
    <row r="20" spans="1:11" ht="15" thickBot="1">
      <c r="A20" s="179"/>
      <c r="B20" s="180" t="s">
        <v>508</v>
      </c>
      <c r="C20" s="181" t="s">
        <v>509</v>
      </c>
      <c r="D20" s="182" t="s">
        <v>499</v>
      </c>
      <c r="E20" s="183" t="s">
        <v>521</v>
      </c>
      <c r="F20" s="185"/>
      <c r="G20" s="185"/>
      <c r="H20" s="197">
        <v>-49985355</v>
      </c>
      <c r="I20" s="182" t="s">
        <v>511</v>
      </c>
      <c r="J20" s="183" t="s">
        <v>522</v>
      </c>
      <c r="K20" s="185"/>
    </row>
    <row r="21" spans="1:11" ht="15" thickBot="1">
      <c r="A21" s="179"/>
      <c r="B21" s="180" t="s">
        <v>513</v>
      </c>
      <c r="C21" s="181" t="s">
        <v>230</v>
      </c>
      <c r="D21" s="187" t="s">
        <v>499</v>
      </c>
      <c r="E21" s="188" t="s">
        <v>523</v>
      </c>
      <c r="F21" s="190"/>
      <c r="G21" s="190"/>
      <c r="H21" s="192">
        <v>-49985355</v>
      </c>
      <c r="I21" s="187" t="s">
        <v>511</v>
      </c>
      <c r="J21" s="188" t="s">
        <v>522</v>
      </c>
      <c r="K21" s="190"/>
    </row>
    <row r="22" spans="1:11" ht="27.75" thickBot="1">
      <c r="A22" s="179"/>
      <c r="B22" s="180" t="s">
        <v>515</v>
      </c>
      <c r="C22" s="181" t="s">
        <v>516</v>
      </c>
      <c r="D22" s="187" t="s">
        <v>499</v>
      </c>
      <c r="E22" s="188" t="s">
        <v>517</v>
      </c>
      <c r="F22" s="190"/>
      <c r="G22" s="190"/>
      <c r="H22" s="192">
        <v>-20676767</v>
      </c>
      <c r="I22" s="187" t="s">
        <v>511</v>
      </c>
      <c r="J22" s="193" t="s">
        <v>522</v>
      </c>
      <c r="K22" s="194" t="s">
        <v>518</v>
      </c>
    </row>
    <row r="23" spans="1:11" ht="19.5" customHeight="1" thickBot="1">
      <c r="A23" s="174">
        <v>4</v>
      </c>
      <c r="B23" s="175" t="s">
        <v>524</v>
      </c>
      <c r="C23" s="176"/>
      <c r="D23" s="195"/>
      <c r="E23" s="195"/>
      <c r="F23" s="195"/>
      <c r="G23" s="195"/>
      <c r="H23" s="195"/>
      <c r="I23" s="195"/>
      <c r="J23" s="177"/>
      <c r="K23" s="196"/>
    </row>
    <row r="24" spans="1:11" ht="15" thickBot="1">
      <c r="A24" s="198"/>
      <c r="B24" s="199" t="s">
        <v>508</v>
      </c>
      <c r="C24" s="200" t="s">
        <v>525</v>
      </c>
      <c r="D24" s="177"/>
      <c r="E24" s="201"/>
      <c r="F24" s="177"/>
      <c r="G24" s="177"/>
      <c r="H24" s="177"/>
      <c r="I24" s="177"/>
      <c r="J24" s="177"/>
      <c r="K24" s="178"/>
    </row>
    <row r="25" spans="1:11" ht="15" thickBot="1">
      <c r="A25" s="179"/>
      <c r="B25" s="180"/>
      <c r="C25" s="181" t="s">
        <v>526</v>
      </c>
      <c r="D25" s="182" t="s">
        <v>499</v>
      </c>
      <c r="E25" s="183" t="s">
        <v>527</v>
      </c>
      <c r="F25" s="185"/>
      <c r="G25" s="185"/>
      <c r="H25" s="197">
        <v>1000000</v>
      </c>
      <c r="I25" s="182" t="s">
        <v>511</v>
      </c>
      <c r="J25" s="183" t="s">
        <v>528</v>
      </c>
      <c r="K25" s="202"/>
    </row>
    <row r="26" spans="1:11" ht="15" thickBot="1">
      <c r="A26" s="179"/>
      <c r="B26" s="180"/>
      <c r="C26" s="181" t="s">
        <v>529</v>
      </c>
      <c r="D26" s="187" t="s">
        <v>499</v>
      </c>
      <c r="E26" s="190" t="s">
        <v>530</v>
      </c>
      <c r="F26" s="190"/>
      <c r="G26" s="190"/>
      <c r="H26" s="192">
        <v>0</v>
      </c>
      <c r="I26" s="187" t="s">
        <v>511</v>
      </c>
      <c r="J26" s="188" t="s">
        <v>528</v>
      </c>
      <c r="K26" s="203"/>
    </row>
    <row r="27" spans="1:11" ht="42" thickBot="1">
      <c r="A27" s="204"/>
      <c r="B27" s="180" t="s">
        <v>513</v>
      </c>
      <c r="C27" s="205" t="s">
        <v>531</v>
      </c>
      <c r="D27" s="206"/>
      <c r="E27" s="188" t="s">
        <v>532</v>
      </c>
      <c r="F27" s="207"/>
      <c r="G27" s="190"/>
      <c r="H27" s="208">
        <v>0</v>
      </c>
      <c r="I27" s="187" t="s">
        <v>511</v>
      </c>
      <c r="J27" s="188" t="s">
        <v>528</v>
      </c>
      <c r="K27" s="194"/>
    </row>
    <row r="28" spans="1:11" ht="27.75" thickBot="1">
      <c r="A28" s="204"/>
      <c r="B28" s="180" t="s">
        <v>515</v>
      </c>
      <c r="C28" s="205" t="s">
        <v>533</v>
      </c>
      <c r="D28" s="209"/>
      <c r="E28" s="193" t="s">
        <v>534</v>
      </c>
      <c r="F28" s="210"/>
      <c r="G28" s="211"/>
      <c r="H28" s="212">
        <v>2000000</v>
      </c>
      <c r="I28" s="213" t="s">
        <v>511</v>
      </c>
      <c r="J28" s="193" t="s">
        <v>528</v>
      </c>
      <c r="K28" s="214"/>
    </row>
    <row r="29" spans="1:11" ht="42" thickBot="1">
      <c r="A29" s="204"/>
      <c r="B29" s="180" t="s">
        <v>535</v>
      </c>
      <c r="C29" s="205" t="s">
        <v>536</v>
      </c>
      <c r="D29" s="215"/>
      <c r="E29" s="216" t="s">
        <v>532</v>
      </c>
      <c r="F29" s="217"/>
      <c r="G29" s="218"/>
      <c r="H29" s="219">
        <v>0</v>
      </c>
      <c r="I29" s="220" t="s">
        <v>511</v>
      </c>
      <c r="J29" s="216" t="s">
        <v>528</v>
      </c>
      <c r="K29" s="221"/>
    </row>
    <row r="30" spans="1:11" ht="15" thickBo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 ht="19.5" customHeight="1" thickBot="1">
      <c r="A31" s="223">
        <v>5</v>
      </c>
      <c r="B31" s="175" t="s">
        <v>537</v>
      </c>
      <c r="C31" s="176"/>
      <c r="D31" s="195"/>
      <c r="E31" s="195"/>
      <c r="F31" s="195"/>
      <c r="G31" s="195"/>
      <c r="H31" s="195"/>
      <c r="I31" s="195"/>
      <c r="J31" s="195"/>
      <c r="K31" s="196"/>
    </row>
    <row r="32" spans="1:11" ht="15" thickBot="1">
      <c r="A32" s="179"/>
      <c r="B32" s="180" t="s">
        <v>538</v>
      </c>
      <c r="C32" s="205" t="s">
        <v>539</v>
      </c>
      <c r="D32" s="182" t="s">
        <v>499</v>
      </c>
      <c r="E32" s="183" t="s">
        <v>540</v>
      </c>
      <c r="F32" s="185"/>
      <c r="G32" s="185"/>
      <c r="H32" s="197">
        <v>3571800857.23</v>
      </c>
      <c r="I32" s="182" t="s">
        <v>511</v>
      </c>
      <c r="J32" s="183" t="s">
        <v>541</v>
      </c>
      <c r="K32" s="185"/>
    </row>
    <row r="33" spans="1:11" ht="27.75" thickBot="1">
      <c r="A33" s="179"/>
      <c r="B33" s="180" t="s">
        <v>542</v>
      </c>
      <c r="C33" s="205" t="s">
        <v>516</v>
      </c>
      <c r="D33" s="187" t="s">
        <v>499</v>
      </c>
      <c r="E33" s="188" t="s">
        <v>540</v>
      </c>
      <c r="F33" s="190"/>
      <c r="G33" s="190"/>
      <c r="H33" s="192">
        <v>3456737454.92</v>
      </c>
      <c r="I33" s="187" t="s">
        <v>511</v>
      </c>
      <c r="J33" s="193" t="s">
        <v>543</v>
      </c>
      <c r="K33" s="194" t="s">
        <v>544</v>
      </c>
    </row>
    <row r="34" spans="1:11" ht="19.5" customHeight="1" thickBot="1">
      <c r="A34" s="174">
        <v>6</v>
      </c>
      <c r="B34" s="175" t="s">
        <v>545</v>
      </c>
      <c r="C34" s="176"/>
      <c r="D34" s="195"/>
      <c r="E34" s="195"/>
      <c r="F34" s="195"/>
      <c r="G34" s="195"/>
      <c r="H34" s="195"/>
      <c r="I34" s="195"/>
      <c r="J34" s="177"/>
      <c r="K34" s="196"/>
    </row>
    <row r="35" spans="1:11" ht="27.75" thickBot="1">
      <c r="A35" s="179"/>
      <c r="B35" s="180" t="s">
        <v>538</v>
      </c>
      <c r="C35" s="181" t="s">
        <v>539</v>
      </c>
      <c r="D35" s="182" t="s">
        <v>546</v>
      </c>
      <c r="E35" s="183" t="s">
        <v>547</v>
      </c>
      <c r="F35" s="185"/>
      <c r="G35" s="185"/>
      <c r="H35" s="197">
        <v>0</v>
      </c>
      <c r="I35" s="182" t="s">
        <v>511</v>
      </c>
      <c r="J35" s="216" t="s">
        <v>548</v>
      </c>
      <c r="K35" s="224" t="s">
        <v>549</v>
      </c>
    </row>
    <row r="36" spans="1:11" ht="19.5" customHeight="1" thickBot="1">
      <c r="A36" s="174">
        <v>7</v>
      </c>
      <c r="B36" s="175" t="s">
        <v>550</v>
      </c>
      <c r="C36" s="176"/>
      <c r="D36" s="195"/>
      <c r="E36" s="195"/>
      <c r="F36" s="195"/>
      <c r="G36" s="195"/>
      <c r="H36" s="195"/>
      <c r="I36" s="195"/>
      <c r="J36" s="201"/>
      <c r="K36" s="196"/>
    </row>
    <row r="37" spans="1:11" ht="27.75" thickBot="1">
      <c r="A37" s="179"/>
      <c r="B37" s="180" t="s">
        <v>538</v>
      </c>
      <c r="C37" s="205" t="s">
        <v>509</v>
      </c>
      <c r="D37" s="213" t="s">
        <v>546</v>
      </c>
      <c r="E37" s="216" t="s">
        <v>551</v>
      </c>
      <c r="F37" s="218"/>
      <c r="G37" s="218"/>
      <c r="H37" s="192">
        <v>0</v>
      </c>
      <c r="I37" s="220" t="s">
        <v>511</v>
      </c>
      <c r="J37" s="183" t="s">
        <v>552</v>
      </c>
      <c r="K37" s="224" t="s">
        <v>549</v>
      </c>
    </row>
    <row r="38" spans="1:11" ht="27.75" thickBot="1">
      <c r="A38" s="179"/>
      <c r="B38" s="180" t="s">
        <v>542</v>
      </c>
      <c r="C38" s="205" t="s">
        <v>230</v>
      </c>
      <c r="D38" s="213" t="s">
        <v>546</v>
      </c>
      <c r="E38" s="183" t="s">
        <v>527</v>
      </c>
      <c r="F38" s="185"/>
      <c r="G38" s="185"/>
      <c r="H38" s="192">
        <v>0</v>
      </c>
      <c r="I38" s="182" t="s">
        <v>511</v>
      </c>
      <c r="J38" s="188" t="s">
        <v>552</v>
      </c>
      <c r="K38" s="224" t="s">
        <v>549</v>
      </c>
    </row>
    <row r="39" spans="1:11" ht="27.75" thickBot="1">
      <c r="A39" s="179"/>
      <c r="B39" s="180" t="s">
        <v>515</v>
      </c>
      <c r="C39" s="205" t="s">
        <v>516</v>
      </c>
      <c r="D39" s="182" t="s">
        <v>546</v>
      </c>
      <c r="E39" s="193" t="s">
        <v>530</v>
      </c>
      <c r="F39" s="211"/>
      <c r="G39" s="211"/>
      <c r="H39" s="225">
        <v>0</v>
      </c>
      <c r="I39" s="211" t="s">
        <v>511</v>
      </c>
      <c r="J39" s="193" t="s">
        <v>552</v>
      </c>
      <c r="K39" s="224" t="s">
        <v>549</v>
      </c>
    </row>
    <row r="40" spans="1:11" ht="21" customHeight="1" thickBot="1">
      <c r="A40" s="172" t="s">
        <v>553</v>
      </c>
      <c r="B40" s="173"/>
      <c r="C40" s="173"/>
      <c r="D40" s="173"/>
      <c r="E40" s="173"/>
      <c r="F40" s="173"/>
      <c r="G40" s="173"/>
      <c r="H40" s="160"/>
      <c r="I40" s="160"/>
      <c r="J40" s="160"/>
      <c r="K40" s="161"/>
    </row>
    <row r="41" spans="1:11" ht="19.5" customHeight="1" thickBot="1">
      <c r="A41" s="174">
        <v>1</v>
      </c>
      <c r="B41" s="175" t="s">
        <v>510</v>
      </c>
      <c r="C41" s="176"/>
      <c r="D41" s="177"/>
      <c r="E41" s="177"/>
      <c r="F41" s="177"/>
      <c r="G41" s="177"/>
      <c r="H41" s="177"/>
      <c r="I41" s="177"/>
      <c r="J41" s="177"/>
      <c r="K41" s="178"/>
    </row>
    <row r="42" spans="1:11" ht="42" thickBot="1">
      <c r="A42" s="204"/>
      <c r="B42" s="180" t="s">
        <v>508</v>
      </c>
      <c r="C42" s="205" t="s">
        <v>554</v>
      </c>
      <c r="D42" s="220" t="s">
        <v>499</v>
      </c>
      <c r="E42" s="216" t="s">
        <v>510</v>
      </c>
      <c r="F42" s="218"/>
      <c r="G42" s="218"/>
      <c r="H42" s="226"/>
      <c r="I42" s="227"/>
      <c r="J42" s="183" t="s">
        <v>555</v>
      </c>
      <c r="K42" s="185"/>
    </row>
    <row r="43" spans="1:11" ht="42" thickBot="1">
      <c r="A43" s="204"/>
      <c r="B43" s="180" t="s">
        <v>513</v>
      </c>
      <c r="C43" s="205" t="s">
        <v>556</v>
      </c>
      <c r="D43" s="220" t="s">
        <v>499</v>
      </c>
      <c r="E43" s="216" t="s">
        <v>557</v>
      </c>
      <c r="F43" s="218"/>
      <c r="G43" s="218"/>
      <c r="H43" s="228"/>
      <c r="I43" s="206"/>
      <c r="J43" s="188" t="s">
        <v>555</v>
      </c>
      <c r="K43" s="190"/>
    </row>
    <row r="44" spans="1:11" ht="42" thickBot="1">
      <c r="A44" s="204"/>
      <c r="B44" s="180" t="s">
        <v>515</v>
      </c>
      <c r="C44" s="205" t="s">
        <v>558</v>
      </c>
      <c r="D44" s="220" t="s">
        <v>499</v>
      </c>
      <c r="E44" s="216" t="s">
        <v>510</v>
      </c>
      <c r="F44" s="218"/>
      <c r="G44" s="218"/>
      <c r="H44" s="228"/>
      <c r="I44" s="206"/>
      <c r="J44" s="188" t="s">
        <v>555</v>
      </c>
      <c r="K44" s="190"/>
    </row>
    <row r="45" spans="1:11" ht="42" thickBot="1">
      <c r="A45" s="204"/>
      <c r="B45" s="180" t="s">
        <v>535</v>
      </c>
      <c r="C45" s="205" t="s">
        <v>559</v>
      </c>
      <c r="D45" s="220" t="s">
        <v>499</v>
      </c>
      <c r="E45" s="216" t="s">
        <v>560</v>
      </c>
      <c r="F45" s="218"/>
      <c r="G45" s="218"/>
      <c r="H45" s="228"/>
      <c r="I45" s="206"/>
      <c r="J45" s="188" t="s">
        <v>555</v>
      </c>
      <c r="K45" s="190"/>
    </row>
    <row r="46" spans="1:11" ht="27.75" thickBot="1">
      <c r="A46" s="204"/>
      <c r="B46" s="180" t="s">
        <v>561</v>
      </c>
      <c r="C46" s="205" t="s">
        <v>562</v>
      </c>
      <c r="D46" s="220" t="s">
        <v>499</v>
      </c>
      <c r="E46" s="216" t="s">
        <v>563</v>
      </c>
      <c r="F46" s="218"/>
      <c r="G46" s="218"/>
      <c r="H46" s="228"/>
      <c r="I46" s="206"/>
      <c r="J46" s="193" t="s">
        <v>555</v>
      </c>
      <c r="K46" s="190"/>
    </row>
    <row r="47" spans="1:11" ht="19.5" customHeight="1" thickBot="1">
      <c r="A47" s="174">
        <v>2</v>
      </c>
      <c r="B47" s="175" t="s">
        <v>564</v>
      </c>
      <c r="C47" s="176"/>
      <c r="D47" s="177"/>
      <c r="E47" s="177"/>
      <c r="F47" s="177"/>
      <c r="G47" s="177"/>
      <c r="H47" s="195"/>
      <c r="I47" s="195"/>
      <c r="J47" s="177"/>
      <c r="K47" s="196"/>
    </row>
    <row r="48" spans="1:11" ht="42" thickBot="1">
      <c r="A48" s="204"/>
      <c r="B48" s="180" t="s">
        <v>508</v>
      </c>
      <c r="C48" s="205" t="s">
        <v>565</v>
      </c>
      <c r="D48" s="220" t="s">
        <v>546</v>
      </c>
      <c r="E48" s="216" t="s">
        <v>566</v>
      </c>
      <c r="F48" s="218"/>
      <c r="G48" s="218"/>
      <c r="H48" s="226"/>
      <c r="I48" s="227"/>
      <c r="J48" s="185" t="s">
        <v>512</v>
      </c>
      <c r="K48" s="224" t="s">
        <v>549</v>
      </c>
    </row>
    <row r="49" spans="1:11" ht="42" customHeight="1" thickBot="1">
      <c r="A49" s="204"/>
      <c r="B49" s="180" t="s">
        <v>513</v>
      </c>
      <c r="C49" s="205" t="s">
        <v>567</v>
      </c>
      <c r="D49" s="220" t="s">
        <v>546</v>
      </c>
      <c r="E49" s="216" t="s">
        <v>566</v>
      </c>
      <c r="F49" s="218"/>
      <c r="G49" s="218"/>
      <c r="H49" s="228"/>
      <c r="I49" s="206"/>
      <c r="J49" s="190" t="s">
        <v>512</v>
      </c>
      <c r="K49" s="224" t="s">
        <v>549</v>
      </c>
    </row>
    <row r="50" spans="1:11" ht="40.5" customHeight="1" thickBot="1">
      <c r="A50" s="204"/>
      <c r="B50" s="180" t="s">
        <v>515</v>
      </c>
      <c r="C50" s="205" t="s">
        <v>568</v>
      </c>
      <c r="D50" s="220" t="s">
        <v>546</v>
      </c>
      <c r="E50" s="216" t="s">
        <v>566</v>
      </c>
      <c r="F50" s="218"/>
      <c r="G50" s="218"/>
      <c r="H50" s="229"/>
      <c r="I50" s="209"/>
      <c r="J50" s="211" t="s">
        <v>512</v>
      </c>
      <c r="K50" s="224" t="s">
        <v>549</v>
      </c>
    </row>
    <row r="51" spans="1:11" ht="42" thickBot="1">
      <c r="A51" s="204"/>
      <c r="B51" s="180" t="s">
        <v>535</v>
      </c>
      <c r="C51" s="205" t="s">
        <v>569</v>
      </c>
      <c r="D51" s="220" t="s">
        <v>546</v>
      </c>
      <c r="E51" s="218" t="s">
        <v>570</v>
      </c>
      <c r="F51" s="218"/>
      <c r="G51" s="218"/>
      <c r="H51" s="230"/>
      <c r="I51" s="215"/>
      <c r="J51" s="218" t="s">
        <v>512</v>
      </c>
      <c r="K51" s="224" t="s">
        <v>549</v>
      </c>
    </row>
    <row r="52" spans="1:11" ht="15" thickBo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</row>
    <row r="53" spans="1:11" ht="19.5" customHeight="1" thickBot="1">
      <c r="A53" s="223">
        <v>3</v>
      </c>
      <c r="B53" s="175" t="s">
        <v>571</v>
      </c>
      <c r="C53" s="176"/>
      <c r="D53" s="195"/>
      <c r="E53" s="195"/>
      <c r="F53" s="195"/>
      <c r="G53" s="195"/>
      <c r="H53" s="195"/>
      <c r="I53" s="195"/>
      <c r="J53" s="195"/>
      <c r="K53" s="196"/>
    </row>
    <row r="54" spans="1:11" ht="15" thickBot="1">
      <c r="A54" s="204"/>
      <c r="B54" s="180" t="s">
        <v>538</v>
      </c>
      <c r="C54" s="205" t="s">
        <v>572</v>
      </c>
      <c r="D54" s="220" t="s">
        <v>573</v>
      </c>
      <c r="E54" s="216" t="s">
        <v>574</v>
      </c>
      <c r="F54" s="218"/>
      <c r="G54" s="218"/>
      <c r="H54" s="226"/>
      <c r="I54" s="227"/>
      <c r="J54" s="183" t="s">
        <v>541</v>
      </c>
      <c r="K54" s="185"/>
    </row>
    <row r="55" spans="1:11" ht="27.75" thickBot="1">
      <c r="A55" s="204"/>
      <c r="B55" s="180" t="s">
        <v>542</v>
      </c>
      <c r="C55" s="205" t="s">
        <v>575</v>
      </c>
      <c r="D55" s="220" t="s">
        <v>573</v>
      </c>
      <c r="E55" s="216" t="s">
        <v>574</v>
      </c>
      <c r="F55" s="218"/>
      <c r="G55" s="218"/>
      <c r="H55" s="229"/>
      <c r="I55" s="209"/>
      <c r="J55" s="193" t="s">
        <v>541</v>
      </c>
      <c r="K55" s="211"/>
    </row>
    <row r="56" spans="1:11" ht="15" thickBot="1">
      <c r="A56" s="231"/>
      <c r="B56" s="222"/>
      <c r="C56" s="222"/>
      <c r="D56" s="222"/>
      <c r="E56" s="222"/>
      <c r="F56" s="222"/>
      <c r="G56" s="222"/>
      <c r="H56" s="222"/>
      <c r="I56" s="222"/>
      <c r="J56" s="222"/>
      <c r="K56" s="185"/>
    </row>
    <row r="57" spans="1:11" ht="22.5" customHeight="1" thickBot="1">
      <c r="A57" s="168" t="s">
        <v>576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232"/>
    </row>
    <row r="58" spans="1:11" ht="21" customHeight="1" thickBot="1">
      <c r="A58" s="172" t="s">
        <v>506</v>
      </c>
      <c r="B58" s="173"/>
      <c r="C58" s="173"/>
      <c r="D58" s="173"/>
      <c r="E58" s="173"/>
      <c r="F58" s="173"/>
      <c r="G58" s="173"/>
      <c r="H58" s="160"/>
      <c r="I58" s="160"/>
      <c r="J58" s="160"/>
      <c r="K58" s="161"/>
    </row>
    <row r="59" spans="1:11" ht="19.5" customHeight="1" thickBot="1">
      <c r="A59" s="174">
        <v>1</v>
      </c>
      <c r="B59" s="175" t="s">
        <v>577</v>
      </c>
      <c r="C59" s="176"/>
      <c r="D59" s="177"/>
      <c r="E59" s="177"/>
      <c r="F59" s="177"/>
      <c r="G59" s="177"/>
      <c r="H59" s="177"/>
      <c r="I59" s="177"/>
      <c r="J59" s="177"/>
      <c r="K59" s="178"/>
    </row>
    <row r="60" spans="1:11" ht="15" thickBot="1">
      <c r="A60" s="179"/>
      <c r="B60" s="180" t="s">
        <v>508</v>
      </c>
      <c r="C60" s="233" t="s">
        <v>578</v>
      </c>
      <c r="D60" s="234" t="s">
        <v>499</v>
      </c>
      <c r="E60" s="183" t="s">
        <v>579</v>
      </c>
      <c r="F60" s="185"/>
      <c r="G60" s="185"/>
      <c r="H60" s="235">
        <v>402142878.06</v>
      </c>
      <c r="I60" s="182" t="s">
        <v>511</v>
      </c>
      <c r="J60" s="183" t="s">
        <v>580</v>
      </c>
      <c r="K60" s="203"/>
    </row>
    <row r="61" spans="1:11" ht="27.75" customHeight="1" thickBot="1">
      <c r="A61" s="179"/>
      <c r="B61" s="180" t="s">
        <v>513</v>
      </c>
      <c r="C61" s="233" t="s">
        <v>581</v>
      </c>
      <c r="D61" s="236" t="s">
        <v>499</v>
      </c>
      <c r="E61" s="188" t="s">
        <v>582</v>
      </c>
      <c r="F61" s="190"/>
      <c r="G61" s="190"/>
      <c r="H61" s="237">
        <v>402142878.06</v>
      </c>
      <c r="I61" s="187" t="s">
        <v>511</v>
      </c>
      <c r="J61" s="188" t="s">
        <v>580</v>
      </c>
      <c r="K61" s="190"/>
    </row>
    <row r="62" spans="1:12" ht="27.75" customHeight="1" thickBot="1">
      <c r="A62" s="179"/>
      <c r="B62" s="180" t="s">
        <v>515</v>
      </c>
      <c r="C62" s="233" t="s">
        <v>583</v>
      </c>
      <c r="D62" s="236" t="s">
        <v>546</v>
      </c>
      <c r="E62" s="188" t="s">
        <v>582</v>
      </c>
      <c r="F62" s="190"/>
      <c r="G62" s="190"/>
      <c r="H62" s="237">
        <v>0</v>
      </c>
      <c r="I62" s="187" t="s">
        <v>511</v>
      </c>
      <c r="J62" s="188" t="s">
        <v>580</v>
      </c>
      <c r="K62" s="224"/>
      <c r="L62" s="238"/>
    </row>
    <row r="63" spans="1:11" ht="28.5" customHeight="1" thickBot="1">
      <c r="A63" s="179"/>
      <c r="B63" s="180" t="s">
        <v>535</v>
      </c>
      <c r="C63" s="233" t="s">
        <v>584</v>
      </c>
      <c r="D63" s="236" t="s">
        <v>546</v>
      </c>
      <c r="E63" s="188" t="s">
        <v>582</v>
      </c>
      <c r="F63" s="190"/>
      <c r="G63" s="190"/>
      <c r="H63" s="237">
        <v>0</v>
      </c>
      <c r="I63" s="187" t="s">
        <v>511</v>
      </c>
      <c r="J63" s="188" t="s">
        <v>580</v>
      </c>
      <c r="K63" s="224"/>
    </row>
    <row r="64" spans="1:11" ht="42" thickBot="1">
      <c r="A64" s="179"/>
      <c r="B64" s="180" t="s">
        <v>561</v>
      </c>
      <c r="C64" s="205" t="s">
        <v>585</v>
      </c>
      <c r="D64" s="236" t="s">
        <v>546</v>
      </c>
      <c r="E64" s="193"/>
      <c r="F64" s="211"/>
      <c r="G64" s="211"/>
      <c r="H64" s="237">
        <v>0</v>
      </c>
      <c r="I64" s="213" t="s">
        <v>511</v>
      </c>
      <c r="J64" s="193" t="s">
        <v>586</v>
      </c>
      <c r="K64" s="224"/>
    </row>
    <row r="65" spans="1:11" ht="21" customHeight="1" thickBot="1">
      <c r="A65" s="172" t="s">
        <v>553</v>
      </c>
      <c r="B65" s="173"/>
      <c r="C65" s="173"/>
      <c r="D65" s="173"/>
      <c r="E65" s="173"/>
      <c r="F65" s="173"/>
      <c r="G65" s="173"/>
      <c r="H65" s="160"/>
      <c r="I65" s="160"/>
      <c r="J65" s="160"/>
      <c r="K65" s="161"/>
    </row>
    <row r="66" spans="1:11" ht="42" thickBot="1">
      <c r="A66" s="239">
        <v>1</v>
      </c>
      <c r="B66" s="383" t="s">
        <v>587</v>
      </c>
      <c r="C66" s="383"/>
      <c r="D66" s="234" t="s">
        <v>499</v>
      </c>
      <c r="E66" s="183" t="s">
        <v>588</v>
      </c>
      <c r="F66" s="185"/>
      <c r="G66" s="185"/>
      <c r="H66" s="226"/>
      <c r="I66" s="227"/>
      <c r="J66" s="183" t="s">
        <v>589</v>
      </c>
      <c r="K66" s="202" t="s">
        <v>590</v>
      </c>
    </row>
    <row r="67" spans="1:11" ht="42" thickBot="1">
      <c r="A67" s="239">
        <v>2</v>
      </c>
      <c r="B67" s="383" t="s">
        <v>591</v>
      </c>
      <c r="C67" s="384"/>
      <c r="D67" s="234" t="s">
        <v>499</v>
      </c>
      <c r="E67" s="188" t="s">
        <v>588</v>
      </c>
      <c r="F67" s="190"/>
      <c r="G67" s="190"/>
      <c r="H67" s="228"/>
      <c r="I67" s="206"/>
      <c r="J67" s="188" t="s">
        <v>589</v>
      </c>
      <c r="K67" s="202" t="s">
        <v>590</v>
      </c>
    </row>
    <row r="68" spans="1:11" ht="24.75" customHeight="1" thickBot="1">
      <c r="A68" s="239">
        <v>3</v>
      </c>
      <c r="B68" s="383" t="s">
        <v>592</v>
      </c>
      <c r="C68" s="384"/>
      <c r="D68" s="234" t="s">
        <v>499</v>
      </c>
      <c r="E68" s="193" t="s">
        <v>588</v>
      </c>
      <c r="F68" s="211"/>
      <c r="G68" s="211"/>
      <c r="H68" s="229"/>
      <c r="I68" s="209"/>
      <c r="J68" s="193" t="s">
        <v>593</v>
      </c>
      <c r="K68" s="211"/>
    </row>
    <row r="69" spans="1:11" ht="22.5" customHeight="1" thickBot="1">
      <c r="A69" s="168" t="s">
        <v>594</v>
      </c>
      <c r="B69" s="169"/>
      <c r="C69" s="169"/>
      <c r="D69" s="169"/>
      <c r="E69" s="169"/>
      <c r="F69" s="169"/>
      <c r="G69" s="232"/>
      <c r="H69" s="171"/>
      <c r="I69" s="171"/>
      <c r="J69" s="171"/>
      <c r="K69" s="171"/>
    </row>
    <row r="70" spans="1:11" ht="21" customHeight="1" thickBot="1">
      <c r="A70" s="240" t="s">
        <v>506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1:11" ht="19.5" customHeight="1" thickBot="1">
      <c r="A71" s="174">
        <v>1</v>
      </c>
      <c r="B71" s="175" t="s">
        <v>595</v>
      </c>
      <c r="C71" s="176"/>
      <c r="D71" s="177"/>
      <c r="E71" s="177"/>
      <c r="F71" s="177"/>
      <c r="G71" s="177"/>
      <c r="H71" s="177"/>
      <c r="I71" s="177"/>
      <c r="J71" s="177"/>
      <c r="K71" s="178"/>
    </row>
    <row r="72" spans="1:11" ht="15" thickBot="1">
      <c r="A72" s="179"/>
      <c r="B72" s="180" t="s">
        <v>508</v>
      </c>
      <c r="C72" s="243" t="s">
        <v>596</v>
      </c>
      <c r="D72" s="218" t="s">
        <v>499</v>
      </c>
      <c r="E72" s="218"/>
      <c r="F72" s="218"/>
      <c r="G72" s="218"/>
      <c r="H72" s="244">
        <v>1409544768.65</v>
      </c>
      <c r="I72" s="218" t="s">
        <v>511</v>
      </c>
      <c r="J72" s="216" t="s">
        <v>597</v>
      </c>
      <c r="K72" s="218"/>
    </row>
    <row r="73" spans="1:11" ht="42" thickBot="1">
      <c r="A73" s="179"/>
      <c r="B73" s="180" t="s">
        <v>513</v>
      </c>
      <c r="C73" s="243" t="s">
        <v>598</v>
      </c>
      <c r="D73" s="218" t="s">
        <v>499</v>
      </c>
      <c r="E73" s="218"/>
      <c r="F73" s="218"/>
      <c r="G73" s="218"/>
      <c r="H73" s="245">
        <v>875000000</v>
      </c>
      <c r="I73" s="218" t="s">
        <v>511</v>
      </c>
      <c r="J73" s="216" t="s">
        <v>597</v>
      </c>
      <c r="K73" s="221" t="s">
        <v>599</v>
      </c>
    </row>
    <row r="74" spans="1:11" ht="14.25">
      <c r="A74" s="246"/>
      <c r="B74" s="222"/>
      <c r="C74" s="222"/>
      <c r="D74" s="222"/>
      <c r="E74" s="222"/>
      <c r="F74" s="222"/>
      <c r="G74" s="222"/>
      <c r="H74" s="222"/>
      <c r="I74" s="222"/>
      <c r="J74" s="222"/>
      <c r="K74" s="222"/>
    </row>
    <row r="77" ht="14.25">
      <c r="E77" s="248"/>
    </row>
    <row r="78" ht="14.25">
      <c r="E78" s="248"/>
    </row>
    <row r="79" ht="14.25">
      <c r="E79" s="248"/>
    </row>
    <row r="80" ht="14.25">
      <c r="E80" s="248"/>
    </row>
    <row r="81" ht="14.25">
      <c r="E81" s="238"/>
    </row>
  </sheetData>
  <sheetProtection/>
  <mergeCells count="13">
    <mergeCell ref="K6:K8"/>
    <mergeCell ref="D7:E7"/>
    <mergeCell ref="F7:G7"/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</mergeCells>
  <printOptions horizontalCentered="1"/>
  <pageMargins left="0.7874015748031497" right="0.5905511811023623" top="0.984251968503937" bottom="0.7874015748031497" header="0" footer="0.3937007874015748"/>
  <pageSetup firstPageNumber="145" useFirstPageNumber="1" fitToHeight="0" fitToWidth="1" horizontalDpi="600" verticalDpi="600" orientation="portrait" scale="47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8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305" t="s">
        <v>123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10.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" customHeight="1">
      <c r="A3" s="305"/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</row>
    <row r="5" spans="1:10" ht="3" customHeight="1">
      <c r="A5" s="26"/>
      <c r="B5" s="27"/>
      <c r="C5" s="27"/>
      <c r="D5" s="27"/>
      <c r="E5" s="26"/>
      <c r="F5" s="27"/>
      <c r="G5" s="27"/>
      <c r="H5" s="27"/>
      <c r="I5" s="27"/>
      <c r="J5" s="27"/>
    </row>
    <row r="6" spans="1:10" ht="9" customHeight="1">
      <c r="A6" s="306" t="s">
        <v>124</v>
      </c>
      <c r="B6" s="28"/>
      <c r="C6" s="308" t="s">
        <v>125</v>
      </c>
      <c r="D6" s="308" t="s">
        <v>126</v>
      </c>
      <c r="E6" s="306" t="s">
        <v>127</v>
      </c>
      <c r="F6" s="28"/>
      <c r="G6" s="308" t="s">
        <v>128</v>
      </c>
      <c r="H6" s="308" t="s">
        <v>129</v>
      </c>
      <c r="I6" s="308" t="s">
        <v>130</v>
      </c>
      <c r="J6" s="308" t="s">
        <v>131</v>
      </c>
    </row>
    <row r="7" spans="1:10" ht="9" customHeight="1">
      <c r="A7" s="306"/>
      <c r="B7" s="28"/>
      <c r="C7" s="308"/>
      <c r="D7" s="308"/>
      <c r="E7" s="306"/>
      <c r="F7" s="28"/>
      <c r="G7" s="308"/>
      <c r="H7" s="308"/>
      <c r="I7" s="308"/>
      <c r="J7" s="308"/>
    </row>
    <row r="8" spans="1:10" ht="9" customHeight="1">
      <c r="A8" s="306"/>
      <c r="B8" s="28"/>
      <c r="C8" s="308"/>
      <c r="D8" s="308"/>
      <c r="E8" s="306"/>
      <c r="F8" s="28"/>
      <c r="G8" s="308"/>
      <c r="H8" s="308"/>
      <c r="I8" s="308"/>
      <c r="J8" s="308"/>
    </row>
    <row r="9" spans="1:10" ht="9" customHeight="1">
      <c r="A9" s="306"/>
      <c r="B9" s="28"/>
      <c r="C9" s="308"/>
      <c r="D9" s="308"/>
      <c r="E9" s="306"/>
      <c r="F9" s="28"/>
      <c r="G9" s="308"/>
      <c r="H9" s="308"/>
      <c r="I9" s="308"/>
      <c r="J9" s="308"/>
    </row>
    <row r="10" spans="1:10" ht="9" customHeight="1">
      <c r="A10" s="306"/>
      <c r="B10" s="28"/>
      <c r="C10" s="308"/>
      <c r="D10" s="308"/>
      <c r="E10" s="306"/>
      <c r="F10" s="28"/>
      <c r="G10" s="308"/>
      <c r="H10" s="308"/>
      <c r="I10" s="308"/>
      <c r="J10" s="308"/>
    </row>
    <row r="11" spans="1:10" ht="15.75" customHeight="1">
      <c r="A11" s="307"/>
      <c r="B11" s="29"/>
      <c r="C11" s="309"/>
      <c r="D11" s="309"/>
      <c r="E11" s="307"/>
      <c r="F11" s="29"/>
      <c r="G11" s="309"/>
      <c r="H11" s="309"/>
      <c r="I11" s="309"/>
      <c r="J11" s="309"/>
    </row>
    <row r="12" spans="1:10" ht="12.75">
      <c r="A12" s="30" t="s">
        <v>132</v>
      </c>
      <c r="B12" s="4"/>
      <c r="C12" s="31">
        <f>+C14+C18</f>
        <v>6794980096.08</v>
      </c>
      <c r="D12" s="32">
        <f aca="true" t="shared" si="0" ref="D12:J12">+D14+D18</f>
        <v>979308588</v>
      </c>
      <c r="E12" s="33">
        <f t="shared" si="0"/>
        <v>1029208706.77</v>
      </c>
      <c r="F12" s="31"/>
      <c r="G12" s="31">
        <f t="shared" si="0"/>
        <v>0</v>
      </c>
      <c r="H12" s="31">
        <f t="shared" si="0"/>
        <v>6745079977.309999</v>
      </c>
      <c r="I12" s="31">
        <f t="shared" si="0"/>
        <v>327965603.54</v>
      </c>
      <c r="J12" s="31">
        <f t="shared" si="0"/>
        <v>1160000</v>
      </c>
    </row>
    <row r="13" spans="1:10" ht="2.25" customHeight="1">
      <c r="A13" s="3"/>
      <c r="B13" s="4"/>
      <c r="C13" s="4"/>
      <c r="D13" s="32"/>
      <c r="E13" s="13"/>
      <c r="F13" s="4"/>
      <c r="G13" s="4"/>
      <c r="H13" s="4"/>
      <c r="I13" s="4"/>
      <c r="J13" s="4"/>
    </row>
    <row r="14" spans="1:10" ht="12.75">
      <c r="A14" s="30" t="s">
        <v>133</v>
      </c>
      <c r="B14" s="4"/>
      <c r="C14" s="31">
        <f aca="true" t="shared" si="1" ref="C14:J14">+C15+C16+C17</f>
        <v>904223352</v>
      </c>
      <c r="D14" s="32">
        <f t="shared" si="1"/>
        <v>950000000</v>
      </c>
      <c r="E14" s="33">
        <f t="shared" si="1"/>
        <v>979223352</v>
      </c>
      <c r="F14" s="31"/>
      <c r="G14" s="31">
        <f t="shared" si="1"/>
        <v>0</v>
      </c>
      <c r="H14" s="31">
        <f>+H15+H16+H17</f>
        <v>875000000</v>
      </c>
      <c r="I14" s="31">
        <f t="shared" si="1"/>
        <v>20806820.18</v>
      </c>
      <c r="J14" s="31">
        <f t="shared" si="1"/>
        <v>1160000</v>
      </c>
    </row>
    <row r="15" spans="1:10" ht="12.75">
      <c r="A15" s="34" t="s">
        <v>134</v>
      </c>
      <c r="B15" s="4"/>
      <c r="C15" s="35">
        <v>904223352</v>
      </c>
      <c r="D15" s="36">
        <v>950000000</v>
      </c>
      <c r="E15" s="37">
        <v>979223352</v>
      </c>
      <c r="F15" s="4"/>
      <c r="G15" s="36">
        <v>0</v>
      </c>
      <c r="H15" s="35">
        <f>+C15+D15-E15+G15</f>
        <v>875000000</v>
      </c>
      <c r="I15" s="36">
        <v>20806820.18</v>
      </c>
      <c r="J15" s="36">
        <v>1160000</v>
      </c>
    </row>
    <row r="16" spans="1:10" ht="12.75">
      <c r="A16" s="34" t="s">
        <v>135</v>
      </c>
      <c r="B16" s="4"/>
      <c r="C16" s="35">
        <v>0</v>
      </c>
      <c r="D16" s="36">
        <v>0</v>
      </c>
      <c r="E16" s="37">
        <v>0</v>
      </c>
      <c r="F16" s="4"/>
      <c r="G16" s="36">
        <v>0</v>
      </c>
      <c r="H16" s="35">
        <f>+C16+D16-E16+G16</f>
        <v>0</v>
      </c>
      <c r="I16" s="36">
        <v>0</v>
      </c>
      <c r="J16" s="36">
        <v>0</v>
      </c>
    </row>
    <row r="17" spans="1:10" ht="12.75">
      <c r="A17" s="34" t="s">
        <v>136</v>
      </c>
      <c r="B17" s="4"/>
      <c r="C17" s="35">
        <v>0</v>
      </c>
      <c r="D17" s="36">
        <v>0</v>
      </c>
      <c r="E17" s="37">
        <v>0</v>
      </c>
      <c r="F17" s="4"/>
      <c r="G17" s="36">
        <v>0</v>
      </c>
      <c r="H17" s="35">
        <f>+C17+D17-E17+G17</f>
        <v>0</v>
      </c>
      <c r="I17" s="36">
        <v>0</v>
      </c>
      <c r="J17" s="36">
        <v>0</v>
      </c>
    </row>
    <row r="18" spans="1:13" ht="12.75">
      <c r="A18" s="30" t="s">
        <v>137</v>
      </c>
      <c r="B18" s="4"/>
      <c r="C18" s="31">
        <f aca="true" t="shared" si="2" ref="C18:J18">+C19+C20+C21</f>
        <v>5890756744.08</v>
      </c>
      <c r="D18" s="31">
        <f t="shared" si="2"/>
        <v>29308588</v>
      </c>
      <c r="E18" s="33">
        <f t="shared" si="2"/>
        <v>49985354.77</v>
      </c>
      <c r="F18" s="31"/>
      <c r="G18" s="31">
        <f t="shared" si="2"/>
        <v>0</v>
      </c>
      <c r="H18" s="31">
        <f>+H19+H20+H21</f>
        <v>5870079977.309999</v>
      </c>
      <c r="I18" s="31">
        <f t="shared" si="2"/>
        <v>307158783.36</v>
      </c>
      <c r="J18" s="31">
        <f t="shared" si="2"/>
        <v>0</v>
      </c>
      <c r="M18" s="38"/>
    </row>
    <row r="19" spans="1:13" ht="12.75">
      <c r="A19" s="34" t="s">
        <v>138</v>
      </c>
      <c r="B19" s="4"/>
      <c r="C19" s="35">
        <v>5890756744.08</v>
      </c>
      <c r="D19" s="36">
        <v>29308588</v>
      </c>
      <c r="E19" s="37">
        <v>49985354.77</v>
      </c>
      <c r="F19" s="4"/>
      <c r="G19" s="36">
        <v>0</v>
      </c>
      <c r="H19" s="35">
        <f>+C19+D19-E19+G19</f>
        <v>5870079977.309999</v>
      </c>
      <c r="I19" s="36">
        <v>307158783.36</v>
      </c>
      <c r="J19" s="36">
        <v>0</v>
      </c>
      <c r="M19" s="38"/>
    </row>
    <row r="20" spans="1:10" ht="12.75">
      <c r="A20" s="34" t="s">
        <v>139</v>
      </c>
      <c r="B20" s="4"/>
      <c r="C20" s="35">
        <v>0</v>
      </c>
      <c r="D20" s="36">
        <v>0</v>
      </c>
      <c r="E20" s="37">
        <v>0</v>
      </c>
      <c r="F20" s="4"/>
      <c r="G20" s="36">
        <v>0</v>
      </c>
      <c r="H20" s="35">
        <f>+C20+D20-E20+G20</f>
        <v>0</v>
      </c>
      <c r="I20" s="36">
        <v>0</v>
      </c>
      <c r="J20" s="36">
        <v>0</v>
      </c>
    </row>
    <row r="21" spans="1:10" ht="12.75">
      <c r="A21" s="34" t="s">
        <v>140</v>
      </c>
      <c r="B21" s="4"/>
      <c r="C21" s="35">
        <v>0</v>
      </c>
      <c r="D21" s="36">
        <v>0</v>
      </c>
      <c r="E21" s="37">
        <v>0</v>
      </c>
      <c r="F21" s="4"/>
      <c r="G21" s="36">
        <v>0</v>
      </c>
      <c r="H21" s="35">
        <f>+C21+D21-E21+G21</f>
        <v>0</v>
      </c>
      <c r="I21" s="36">
        <v>0</v>
      </c>
      <c r="J21" s="36">
        <v>0</v>
      </c>
    </row>
    <row r="22" spans="1:10" ht="12.75">
      <c r="A22" s="30" t="s">
        <v>141</v>
      </c>
      <c r="B22" s="39"/>
      <c r="C22" s="31">
        <v>2227923791.27</v>
      </c>
      <c r="D22" s="40"/>
      <c r="E22" s="41"/>
      <c r="F22" s="41"/>
      <c r="G22" s="40"/>
      <c r="H22" s="31">
        <v>3514218634.9</v>
      </c>
      <c r="I22" s="40"/>
      <c r="J22" s="40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30" t="s">
        <v>142</v>
      </c>
      <c r="B24" s="4"/>
      <c r="C24" s="31">
        <f>+C12+C22</f>
        <v>9022903887.35</v>
      </c>
      <c r="D24" s="32">
        <f>+D12</f>
        <v>979308588</v>
      </c>
      <c r="E24" s="42">
        <f>+E12</f>
        <v>1029208706.77</v>
      </c>
      <c r="F24" s="39"/>
      <c r="G24" s="32">
        <v>0</v>
      </c>
      <c r="H24" s="31">
        <f>+H12+H22</f>
        <v>10259298612.21</v>
      </c>
      <c r="I24" s="31">
        <f>+I12+I22</f>
        <v>327965603.54</v>
      </c>
      <c r="J24" s="31">
        <f>+J12+J22</f>
        <v>1160000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30" t="s">
        <v>143</v>
      </c>
      <c r="B26" s="4"/>
      <c r="C26" s="31">
        <f>SUM(C28:C30)</f>
        <v>0</v>
      </c>
      <c r="D26" s="31">
        <f aca="true" t="shared" si="3" ref="D26:J26">SUM(D28:D30)</f>
        <v>0</v>
      </c>
      <c r="E26" s="33">
        <f t="shared" si="3"/>
        <v>0</v>
      </c>
      <c r="F26" s="31"/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</row>
    <row r="27" spans="1:10" ht="2.25" customHeight="1">
      <c r="A27" s="3"/>
      <c r="B27" s="4"/>
      <c r="C27" s="35"/>
      <c r="D27" s="36"/>
      <c r="E27" s="37"/>
      <c r="F27" s="4"/>
      <c r="G27" s="36"/>
      <c r="H27" s="35"/>
      <c r="I27" s="4"/>
      <c r="J27" s="4"/>
    </row>
    <row r="28" spans="1:10" ht="12.75">
      <c r="A28" s="43" t="s">
        <v>144</v>
      </c>
      <c r="B28" s="4"/>
      <c r="C28" s="35">
        <v>0</v>
      </c>
      <c r="D28" s="36">
        <v>0</v>
      </c>
      <c r="E28" s="37">
        <v>0</v>
      </c>
      <c r="F28" s="4"/>
      <c r="G28" s="36">
        <v>0</v>
      </c>
      <c r="H28" s="35">
        <f>+C28+D28-E28+G28</f>
        <v>0</v>
      </c>
      <c r="I28" s="36">
        <v>0</v>
      </c>
      <c r="J28" s="36">
        <v>0</v>
      </c>
    </row>
    <row r="29" spans="1:10" ht="12.75">
      <c r="A29" s="43" t="s">
        <v>145</v>
      </c>
      <c r="B29" s="4"/>
      <c r="C29" s="35">
        <v>0</v>
      </c>
      <c r="D29" s="36">
        <v>0</v>
      </c>
      <c r="E29" s="37">
        <v>0</v>
      </c>
      <c r="F29" s="4"/>
      <c r="G29" s="36">
        <v>0</v>
      </c>
      <c r="H29" s="35">
        <f>+C29+D29-E29+G29</f>
        <v>0</v>
      </c>
      <c r="I29" s="36">
        <v>0</v>
      </c>
      <c r="J29" s="36">
        <v>0</v>
      </c>
    </row>
    <row r="30" spans="1:10" ht="12.75">
      <c r="A30" s="43" t="s">
        <v>146</v>
      </c>
      <c r="B30" s="4"/>
      <c r="C30" s="35">
        <v>0</v>
      </c>
      <c r="D30" s="36">
        <v>0</v>
      </c>
      <c r="E30" s="37">
        <v>0</v>
      </c>
      <c r="F30" s="4"/>
      <c r="G30" s="36">
        <v>0</v>
      </c>
      <c r="H30" s="35">
        <f>+C30+D30-E30+G30</f>
        <v>0</v>
      </c>
      <c r="I30" s="36">
        <v>0</v>
      </c>
      <c r="J30" s="36">
        <v>0</v>
      </c>
    </row>
    <row r="31" spans="1:10" ht="16.5">
      <c r="A31" s="30" t="s">
        <v>147</v>
      </c>
      <c r="B31" s="4"/>
      <c r="C31" s="31">
        <f>SUM(C33:C35)</f>
        <v>56941251.35</v>
      </c>
      <c r="D31" s="31">
        <f aca="true" t="shared" si="4" ref="D31:J31">SUM(D33:D35)</f>
        <v>0</v>
      </c>
      <c r="E31" s="42">
        <f t="shared" si="4"/>
        <v>0</v>
      </c>
      <c r="F31" s="31"/>
      <c r="G31" s="31">
        <f t="shared" si="4"/>
        <v>0</v>
      </c>
      <c r="H31" s="31">
        <f t="shared" si="4"/>
        <v>68626831.26</v>
      </c>
      <c r="I31" s="31">
        <f t="shared" si="4"/>
        <v>0</v>
      </c>
      <c r="J31" s="31">
        <f t="shared" si="4"/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43" t="s">
        <v>148</v>
      </c>
      <c r="B33" s="4"/>
      <c r="C33" s="35">
        <v>56941251.35</v>
      </c>
      <c r="D33" s="36">
        <v>0</v>
      </c>
      <c r="E33" s="37">
        <v>0</v>
      </c>
      <c r="F33" s="4"/>
      <c r="G33" s="36">
        <v>0</v>
      </c>
      <c r="H33" s="44">
        <v>68626831.26</v>
      </c>
      <c r="I33" s="36">
        <v>0</v>
      </c>
      <c r="J33" s="36">
        <v>0</v>
      </c>
    </row>
    <row r="34" spans="1:10" ht="12.75">
      <c r="A34" s="43" t="s">
        <v>149</v>
      </c>
      <c r="B34" s="4"/>
      <c r="C34" s="35">
        <v>0</v>
      </c>
      <c r="D34" s="36">
        <v>0</v>
      </c>
      <c r="E34" s="37">
        <v>0</v>
      </c>
      <c r="F34" s="4"/>
      <c r="G34" s="36">
        <v>0</v>
      </c>
      <c r="H34" s="35">
        <f>+C34+D34-E34+G34</f>
        <v>0</v>
      </c>
      <c r="I34" s="36">
        <v>0</v>
      </c>
      <c r="J34" s="36">
        <v>0</v>
      </c>
    </row>
    <row r="35" spans="1:10" ht="12.75">
      <c r="A35" s="45" t="s">
        <v>150</v>
      </c>
      <c r="B35" s="5"/>
      <c r="C35" s="46">
        <v>0</v>
      </c>
      <c r="D35" s="47">
        <v>0</v>
      </c>
      <c r="E35" s="48">
        <v>0</v>
      </c>
      <c r="F35" s="5"/>
      <c r="G35" s="47">
        <v>0</v>
      </c>
      <c r="H35" s="49">
        <f>+C35+D35-E35+G35</f>
        <v>0</v>
      </c>
      <c r="I35" s="47">
        <v>0</v>
      </c>
      <c r="J35" s="47">
        <v>0</v>
      </c>
    </row>
    <row r="36" ht="7.5" customHeight="1"/>
    <row r="37" spans="1:10" ht="8.25" customHeight="1">
      <c r="A37" s="289" t="s">
        <v>151</v>
      </c>
      <c r="B37" s="289"/>
      <c r="C37" s="289"/>
      <c r="D37" s="289"/>
      <c r="E37" s="289"/>
      <c r="F37" s="289"/>
      <c r="G37" s="289"/>
      <c r="H37" s="289"/>
      <c r="I37" s="289"/>
      <c r="J37" s="289"/>
    </row>
    <row r="38" spans="1:10" ht="8.2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</row>
    <row r="39" spans="1:10" ht="8.2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</row>
    <row r="40" spans="1:10" ht="9" customHeight="1">
      <c r="A40" s="289"/>
      <c r="B40" s="289"/>
      <c r="C40" s="289"/>
      <c r="D40" s="289"/>
      <c r="E40" s="289"/>
      <c r="F40" s="289"/>
      <c r="G40" s="289"/>
      <c r="H40" s="289"/>
      <c r="I40" s="289"/>
      <c r="J40" s="289"/>
    </row>
    <row r="41" ht="5.25" customHeight="1"/>
    <row r="42" spans="1:8" ht="9" customHeight="1">
      <c r="A42" s="290" t="s">
        <v>152</v>
      </c>
      <c r="B42" s="293"/>
      <c r="C42" s="296" t="s">
        <v>153</v>
      </c>
      <c r="D42" s="296" t="s">
        <v>154</v>
      </c>
      <c r="E42" s="296" t="s">
        <v>155</v>
      </c>
      <c r="F42" s="299"/>
      <c r="G42" s="302" t="s">
        <v>156</v>
      </c>
      <c r="H42" s="302" t="s">
        <v>157</v>
      </c>
    </row>
    <row r="43" spans="1:8" ht="9" customHeight="1">
      <c r="A43" s="291"/>
      <c r="B43" s="294"/>
      <c r="C43" s="297"/>
      <c r="D43" s="297"/>
      <c r="E43" s="297"/>
      <c r="F43" s="300"/>
      <c r="G43" s="303"/>
      <c r="H43" s="303"/>
    </row>
    <row r="44" spans="1:8" ht="9.75" customHeight="1">
      <c r="A44" s="292"/>
      <c r="B44" s="295"/>
      <c r="C44" s="298"/>
      <c r="D44" s="298"/>
      <c r="E44" s="298"/>
      <c r="F44" s="301"/>
      <c r="G44" s="304"/>
      <c r="H44" s="304"/>
    </row>
    <row r="45" spans="1:8" ht="5.25" customHeight="1">
      <c r="A45" s="50"/>
      <c r="B45" s="51"/>
      <c r="C45" s="52"/>
      <c r="D45" s="52"/>
      <c r="E45" s="52"/>
      <c r="F45" s="50"/>
      <c r="G45" s="51"/>
      <c r="H45" s="51"/>
    </row>
    <row r="46" spans="1:8" ht="10.5" customHeight="1">
      <c r="A46" s="53" t="s">
        <v>158</v>
      </c>
      <c r="B46" s="54"/>
      <c r="C46" s="55">
        <f>SUM(C47:C57)</f>
        <v>2522000000</v>
      </c>
      <c r="D46" s="56"/>
      <c r="E46" s="56"/>
      <c r="F46" s="57"/>
      <c r="G46" s="58">
        <f>SUM(F47:G58)</f>
        <v>36720960</v>
      </c>
      <c r="H46" s="54"/>
    </row>
    <row r="47" spans="1:8" ht="10.5" customHeight="1">
      <c r="A47" s="59" t="s">
        <v>159</v>
      </c>
      <c r="B47" s="54"/>
      <c r="C47" s="60">
        <v>127000000</v>
      </c>
      <c r="D47" s="61">
        <v>12</v>
      </c>
      <c r="E47" s="56" t="s">
        <v>160</v>
      </c>
      <c r="F47" s="57"/>
      <c r="G47" s="62">
        <v>1178560</v>
      </c>
      <c r="H47" s="63">
        <v>0.0107</v>
      </c>
    </row>
    <row r="48" spans="1:8" ht="10.5" customHeight="1">
      <c r="A48" s="59" t="s">
        <v>161</v>
      </c>
      <c r="B48" s="54"/>
      <c r="C48" s="60">
        <v>173000000</v>
      </c>
      <c r="D48" s="61">
        <v>12</v>
      </c>
      <c r="E48" s="56" t="s">
        <v>162</v>
      </c>
      <c r="F48" s="57"/>
      <c r="G48" s="62">
        <v>4174144</v>
      </c>
      <c r="H48" s="63">
        <v>0.0131</v>
      </c>
    </row>
    <row r="49" spans="1:8" ht="10.5" customHeight="1">
      <c r="A49" s="59" t="s">
        <v>163</v>
      </c>
      <c r="B49" s="54"/>
      <c r="C49" s="60">
        <v>200000000</v>
      </c>
      <c r="D49" s="61">
        <v>12</v>
      </c>
      <c r="E49" s="56" t="s">
        <v>162</v>
      </c>
      <c r="F49" s="57"/>
      <c r="G49" s="62">
        <v>4825600</v>
      </c>
      <c r="H49" s="63">
        <v>0.013</v>
      </c>
    </row>
    <row r="50" spans="1:8" ht="10.5" customHeight="1">
      <c r="A50" s="59" t="s">
        <v>164</v>
      </c>
      <c r="B50" s="54"/>
      <c r="C50" s="60">
        <v>180000000</v>
      </c>
      <c r="D50" s="61">
        <v>12</v>
      </c>
      <c r="E50" s="56" t="s">
        <v>162</v>
      </c>
      <c r="F50" s="57"/>
      <c r="G50" s="62">
        <v>4343040</v>
      </c>
      <c r="H50" s="63">
        <v>0.0125</v>
      </c>
    </row>
    <row r="51" spans="1:8" ht="10.5" customHeight="1">
      <c r="A51" s="59" t="s">
        <v>165</v>
      </c>
      <c r="B51" s="54"/>
      <c r="C51" s="60">
        <v>177000000</v>
      </c>
      <c r="D51" s="61">
        <v>12</v>
      </c>
      <c r="E51" s="56" t="s">
        <v>166</v>
      </c>
      <c r="F51" s="57"/>
      <c r="G51" s="62">
        <v>4270656</v>
      </c>
      <c r="H51" s="63">
        <v>0.0121</v>
      </c>
    </row>
    <row r="52" spans="1:8" ht="10.5" customHeight="1">
      <c r="A52" s="59" t="s">
        <v>167</v>
      </c>
      <c r="B52" s="54"/>
      <c r="C52" s="60">
        <v>95000000</v>
      </c>
      <c r="D52" s="61">
        <v>11</v>
      </c>
      <c r="E52" s="56" t="s">
        <v>166</v>
      </c>
      <c r="F52" s="57"/>
      <c r="G52" s="62">
        <v>2292160</v>
      </c>
      <c r="H52" s="63">
        <v>0.0119</v>
      </c>
    </row>
    <row r="53" spans="1:8" ht="10.5" customHeight="1">
      <c r="A53" s="59" t="s">
        <v>168</v>
      </c>
      <c r="B53" s="54"/>
      <c r="C53" s="60">
        <v>100000000</v>
      </c>
      <c r="D53" s="61">
        <v>11</v>
      </c>
      <c r="E53" s="56" t="s">
        <v>166</v>
      </c>
      <c r="F53" s="57"/>
      <c r="G53" s="62">
        <v>2412800</v>
      </c>
      <c r="H53" s="63">
        <v>0.0126</v>
      </c>
    </row>
    <row r="54" spans="1:8" ht="10.5" customHeight="1">
      <c r="A54" s="59" t="s">
        <v>169</v>
      </c>
      <c r="B54" s="54"/>
      <c r="C54" s="60">
        <v>520000000</v>
      </c>
      <c r="D54" s="61">
        <v>6</v>
      </c>
      <c r="E54" s="56" t="s">
        <v>166</v>
      </c>
      <c r="F54" s="57"/>
      <c r="G54" s="62">
        <v>12064000</v>
      </c>
      <c r="H54" s="63">
        <v>0.0154</v>
      </c>
    </row>
    <row r="55" spans="1:8" ht="10.5" customHeight="1">
      <c r="A55" s="59" t="s">
        <v>170</v>
      </c>
      <c r="B55" s="54"/>
      <c r="C55" s="60">
        <v>300000000</v>
      </c>
      <c r="D55" s="61">
        <v>12</v>
      </c>
      <c r="E55" s="56" t="s">
        <v>171</v>
      </c>
      <c r="F55" s="57"/>
      <c r="G55" s="62">
        <v>0</v>
      </c>
      <c r="H55" s="63">
        <v>0.0065</v>
      </c>
    </row>
    <row r="56" spans="1:8" ht="10.5" customHeight="1">
      <c r="A56" s="59" t="s">
        <v>172</v>
      </c>
      <c r="B56" s="54"/>
      <c r="C56" s="60">
        <v>450000000</v>
      </c>
      <c r="D56" s="61">
        <v>12</v>
      </c>
      <c r="E56" s="56" t="s">
        <v>171</v>
      </c>
      <c r="F56" s="57"/>
      <c r="G56" s="62">
        <v>0</v>
      </c>
      <c r="H56" s="63">
        <v>0.0066</v>
      </c>
    </row>
    <row r="57" spans="1:8" ht="10.5" customHeight="1">
      <c r="A57" s="59" t="s">
        <v>173</v>
      </c>
      <c r="B57" s="54"/>
      <c r="C57" s="60">
        <v>200000000</v>
      </c>
      <c r="D57" s="61">
        <v>12</v>
      </c>
      <c r="E57" s="56" t="s">
        <v>174</v>
      </c>
      <c r="F57" s="57"/>
      <c r="G57" s="62">
        <v>1160000</v>
      </c>
      <c r="H57" s="63">
        <v>0.0081</v>
      </c>
    </row>
    <row r="58" spans="1:8" ht="6" customHeight="1">
      <c r="A58" s="64"/>
      <c r="B58" s="65"/>
      <c r="C58" s="66"/>
      <c r="D58" s="66"/>
      <c r="E58" s="66"/>
      <c r="F58" s="64"/>
      <c r="G58" s="65"/>
      <c r="H58" s="65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.3937007874015748"/>
  <pageSetup firstPageNumber="136" useFirstPageNumber="1" fitToHeight="0" fitToWidth="4" horizontalDpi="600" verticalDpi="600" orientation="portrait" scale="85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7" customWidth="1"/>
    <col min="2" max="2" width="32.8515625" style="67" customWidth="1"/>
    <col min="3" max="7" width="12.421875" style="67" customWidth="1"/>
    <col min="8" max="9" width="13.7109375" style="67" customWidth="1"/>
    <col min="10" max="12" width="12.421875" style="67" customWidth="1"/>
    <col min="13" max="16384" width="11.421875" style="67" customWidth="1"/>
  </cols>
  <sheetData>
    <row r="2" spans="2:12" ht="13.5">
      <c r="B2" s="310" t="s">
        <v>175</v>
      </c>
      <c r="C2" s="311"/>
      <c r="D2" s="311"/>
      <c r="E2" s="311"/>
      <c r="F2" s="311"/>
      <c r="G2" s="311"/>
      <c r="H2" s="311"/>
      <c r="I2" s="311"/>
      <c r="J2" s="311"/>
      <c r="K2" s="311"/>
      <c r="L2" s="312"/>
    </row>
    <row r="3" spans="2:12" ht="13.5">
      <c r="B3" s="313" t="s">
        <v>176</v>
      </c>
      <c r="C3" s="314"/>
      <c r="D3" s="314"/>
      <c r="E3" s="314"/>
      <c r="F3" s="314"/>
      <c r="G3" s="314"/>
      <c r="H3" s="314"/>
      <c r="I3" s="314"/>
      <c r="J3" s="314"/>
      <c r="K3" s="314"/>
      <c r="L3" s="315"/>
    </row>
    <row r="4" spans="2:12" ht="13.5">
      <c r="B4" s="313" t="s">
        <v>177</v>
      </c>
      <c r="C4" s="314"/>
      <c r="D4" s="314"/>
      <c r="E4" s="314"/>
      <c r="F4" s="314"/>
      <c r="G4" s="314"/>
      <c r="H4" s="314"/>
      <c r="I4" s="314"/>
      <c r="J4" s="314"/>
      <c r="K4" s="314"/>
      <c r="L4" s="315"/>
    </row>
    <row r="5" spans="2:12" ht="13.5">
      <c r="B5" s="316" t="s">
        <v>178</v>
      </c>
      <c r="C5" s="317"/>
      <c r="D5" s="317"/>
      <c r="E5" s="317"/>
      <c r="F5" s="317"/>
      <c r="G5" s="317"/>
      <c r="H5" s="317"/>
      <c r="I5" s="317"/>
      <c r="J5" s="317"/>
      <c r="K5" s="317"/>
      <c r="L5" s="318"/>
    </row>
    <row r="6" spans="2:12" ht="50.25">
      <c r="B6" s="68" t="s">
        <v>179</v>
      </c>
      <c r="C6" s="69" t="s">
        <v>180</v>
      </c>
      <c r="D6" s="69" t="s">
        <v>181</v>
      </c>
      <c r="E6" s="69" t="s">
        <v>182</v>
      </c>
      <c r="F6" s="69" t="s">
        <v>183</v>
      </c>
      <c r="G6" s="69" t="s">
        <v>184</v>
      </c>
      <c r="H6" s="69" t="s">
        <v>185</v>
      </c>
      <c r="I6" s="69" t="s">
        <v>186</v>
      </c>
      <c r="J6" s="69" t="s">
        <v>187</v>
      </c>
      <c r="K6" s="69" t="s">
        <v>188</v>
      </c>
      <c r="L6" s="70" t="s">
        <v>189</v>
      </c>
    </row>
    <row r="7" spans="2:12" ht="13.5">
      <c r="B7" s="71" t="s">
        <v>190</v>
      </c>
      <c r="C7" s="72" t="s">
        <v>191</v>
      </c>
      <c r="D7" s="72" t="s">
        <v>192</v>
      </c>
      <c r="E7" s="72" t="s">
        <v>193</v>
      </c>
      <c r="F7" s="72" t="s">
        <v>194</v>
      </c>
      <c r="G7" s="72" t="s">
        <v>195</v>
      </c>
      <c r="H7" s="72" t="s">
        <v>196</v>
      </c>
      <c r="I7" s="72" t="s">
        <v>197</v>
      </c>
      <c r="J7" s="72" t="s">
        <v>198</v>
      </c>
      <c r="K7" s="72" t="s">
        <v>199</v>
      </c>
      <c r="L7" s="73" t="s">
        <v>200</v>
      </c>
    </row>
    <row r="8" spans="2:12" ht="13.5"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2:12" ht="16.5">
      <c r="B9" s="77" t="s">
        <v>201</v>
      </c>
      <c r="C9" s="78"/>
      <c r="D9" s="78"/>
      <c r="E9" s="78"/>
      <c r="F9" s="78">
        <f aca="true" t="shared" si="0" ref="F9:L9">SUM(F10:F13)</f>
        <v>0</v>
      </c>
      <c r="G9" s="78"/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9">
        <f t="shared" si="0"/>
        <v>0</v>
      </c>
    </row>
    <row r="10" spans="2:12" ht="13.5">
      <c r="B10" s="80" t="s">
        <v>202</v>
      </c>
      <c r="C10" s="81"/>
      <c r="D10" s="81"/>
      <c r="E10" s="81"/>
      <c r="F10" s="81">
        <v>0</v>
      </c>
      <c r="G10" s="81"/>
      <c r="H10" s="81">
        <v>0</v>
      </c>
      <c r="I10" s="81">
        <v>0</v>
      </c>
      <c r="J10" s="81">
        <v>0</v>
      </c>
      <c r="K10" s="81">
        <v>0</v>
      </c>
      <c r="L10" s="82">
        <f>F10-K10</f>
        <v>0</v>
      </c>
    </row>
    <row r="11" spans="2:12" ht="13.5">
      <c r="B11" s="80" t="s">
        <v>203</v>
      </c>
      <c r="C11" s="81"/>
      <c r="D11" s="81"/>
      <c r="E11" s="81"/>
      <c r="F11" s="81">
        <v>0</v>
      </c>
      <c r="G11" s="81"/>
      <c r="H11" s="81">
        <v>0</v>
      </c>
      <c r="I11" s="81">
        <v>0</v>
      </c>
      <c r="J11" s="81">
        <v>0</v>
      </c>
      <c r="K11" s="81">
        <v>0</v>
      </c>
      <c r="L11" s="82">
        <f aca="true" t="shared" si="1" ref="L11:L19">F11-K11</f>
        <v>0</v>
      </c>
    </row>
    <row r="12" spans="2:12" ht="13.5">
      <c r="B12" s="80" t="s">
        <v>204</v>
      </c>
      <c r="C12" s="81"/>
      <c r="D12" s="81"/>
      <c r="E12" s="81"/>
      <c r="F12" s="81">
        <v>0</v>
      </c>
      <c r="G12" s="81"/>
      <c r="H12" s="81">
        <v>0</v>
      </c>
      <c r="I12" s="81">
        <v>0</v>
      </c>
      <c r="J12" s="81">
        <v>0</v>
      </c>
      <c r="K12" s="81">
        <v>0</v>
      </c>
      <c r="L12" s="82">
        <f t="shared" si="1"/>
        <v>0</v>
      </c>
    </row>
    <row r="13" spans="2:12" ht="13.5">
      <c r="B13" s="80" t="s">
        <v>205</v>
      </c>
      <c r="C13" s="81"/>
      <c r="D13" s="81"/>
      <c r="E13" s="81"/>
      <c r="F13" s="81">
        <v>0</v>
      </c>
      <c r="G13" s="81"/>
      <c r="H13" s="81">
        <v>0</v>
      </c>
      <c r="I13" s="81">
        <v>0</v>
      </c>
      <c r="J13" s="81">
        <v>0</v>
      </c>
      <c r="K13" s="81">
        <v>0</v>
      </c>
      <c r="L13" s="82">
        <f t="shared" si="1"/>
        <v>0</v>
      </c>
    </row>
    <row r="14" spans="2:12" ht="13.5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5"/>
    </row>
    <row r="15" spans="2:12" ht="13.5">
      <c r="B15" s="77" t="s">
        <v>206</v>
      </c>
      <c r="C15" s="78"/>
      <c r="D15" s="78"/>
      <c r="E15" s="78"/>
      <c r="F15" s="78">
        <f aca="true" t="shared" si="2" ref="F15:L15">SUM(F16:F19)</f>
        <v>0</v>
      </c>
      <c r="G15" s="78"/>
      <c r="H15" s="78">
        <f t="shared" si="2"/>
        <v>0</v>
      </c>
      <c r="I15" s="78">
        <f t="shared" si="2"/>
        <v>0</v>
      </c>
      <c r="J15" s="78">
        <f t="shared" si="2"/>
        <v>0</v>
      </c>
      <c r="K15" s="78">
        <f t="shared" si="2"/>
        <v>0</v>
      </c>
      <c r="L15" s="79">
        <f t="shared" si="2"/>
        <v>0</v>
      </c>
    </row>
    <row r="16" spans="2:12" ht="13.5">
      <c r="B16" s="80" t="s">
        <v>207</v>
      </c>
      <c r="C16" s="81"/>
      <c r="D16" s="81"/>
      <c r="E16" s="81"/>
      <c r="F16" s="81">
        <v>0</v>
      </c>
      <c r="G16" s="81"/>
      <c r="H16" s="81">
        <v>0</v>
      </c>
      <c r="I16" s="81">
        <v>0</v>
      </c>
      <c r="J16" s="81">
        <v>0</v>
      </c>
      <c r="K16" s="81">
        <v>0</v>
      </c>
      <c r="L16" s="82">
        <f t="shared" si="1"/>
        <v>0</v>
      </c>
    </row>
    <row r="17" spans="2:12" ht="13.5">
      <c r="B17" s="80" t="s">
        <v>208</v>
      </c>
      <c r="C17" s="81"/>
      <c r="D17" s="81"/>
      <c r="E17" s="81"/>
      <c r="F17" s="81">
        <v>0</v>
      </c>
      <c r="G17" s="81"/>
      <c r="H17" s="81">
        <v>0</v>
      </c>
      <c r="I17" s="81">
        <v>0</v>
      </c>
      <c r="J17" s="81">
        <v>0</v>
      </c>
      <c r="K17" s="81">
        <v>0</v>
      </c>
      <c r="L17" s="82">
        <f t="shared" si="1"/>
        <v>0</v>
      </c>
    </row>
    <row r="18" spans="2:12" ht="13.5">
      <c r="B18" s="80" t="s">
        <v>209</v>
      </c>
      <c r="C18" s="81"/>
      <c r="D18" s="81"/>
      <c r="E18" s="81"/>
      <c r="F18" s="81">
        <v>0</v>
      </c>
      <c r="G18" s="81"/>
      <c r="H18" s="81">
        <v>0</v>
      </c>
      <c r="I18" s="81">
        <v>0</v>
      </c>
      <c r="J18" s="81">
        <v>0</v>
      </c>
      <c r="K18" s="81">
        <v>0</v>
      </c>
      <c r="L18" s="82">
        <f t="shared" si="1"/>
        <v>0</v>
      </c>
    </row>
    <row r="19" spans="2:12" ht="13.5">
      <c r="B19" s="80" t="s">
        <v>210</v>
      </c>
      <c r="C19" s="81"/>
      <c r="D19" s="81"/>
      <c r="E19" s="81"/>
      <c r="F19" s="81">
        <v>0</v>
      </c>
      <c r="G19" s="81"/>
      <c r="H19" s="81">
        <v>0</v>
      </c>
      <c r="I19" s="81">
        <v>0</v>
      </c>
      <c r="J19" s="81">
        <v>0</v>
      </c>
      <c r="K19" s="81">
        <v>0</v>
      </c>
      <c r="L19" s="82">
        <f t="shared" si="1"/>
        <v>0</v>
      </c>
    </row>
    <row r="20" spans="2:12" ht="13.5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5"/>
    </row>
    <row r="21" spans="2:12" ht="16.5">
      <c r="B21" s="77" t="s">
        <v>211</v>
      </c>
      <c r="C21" s="78"/>
      <c r="D21" s="78"/>
      <c r="E21" s="78"/>
      <c r="F21" s="78">
        <f aca="true" t="shared" si="3" ref="F21:L21">F9+F15</f>
        <v>0</v>
      </c>
      <c r="G21" s="78"/>
      <c r="H21" s="78">
        <f t="shared" si="3"/>
        <v>0</v>
      </c>
      <c r="I21" s="78">
        <f t="shared" si="3"/>
        <v>0</v>
      </c>
      <c r="J21" s="78">
        <f t="shared" si="3"/>
        <v>0</v>
      </c>
      <c r="K21" s="78">
        <f t="shared" si="3"/>
        <v>0</v>
      </c>
      <c r="L21" s="79">
        <f t="shared" si="3"/>
        <v>0</v>
      </c>
    </row>
    <row r="22" spans="2:12" ht="13.5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3:7" ht="13.5">
      <c r="C23" s="89"/>
      <c r="D23" s="89"/>
      <c r="F23" s="89"/>
      <c r="G23" s="89"/>
    </row>
    <row r="24" spans="3:7" ht="13.5">
      <c r="C24" s="89"/>
      <c r="D24" s="89"/>
      <c r="F24" s="89"/>
      <c r="G24" s="89"/>
    </row>
    <row r="25" spans="3:7" ht="13.5">
      <c r="C25" s="89"/>
      <c r="D25" s="89"/>
      <c r="F25" s="89"/>
      <c r="G25" s="89"/>
    </row>
    <row r="26" spans="3:7" ht="13.5">
      <c r="C26" s="89"/>
      <c r="D26" s="89"/>
      <c r="F26" s="89"/>
      <c r="G26" s="89"/>
    </row>
    <row r="27" spans="3:7" ht="13.5">
      <c r="C27" s="89"/>
      <c r="D27" s="89"/>
      <c r="F27" s="89"/>
      <c r="G27" s="89"/>
    </row>
    <row r="28" spans="3:7" ht="13.5">
      <c r="C28" s="89"/>
      <c r="D28" s="89"/>
      <c r="F28" s="89"/>
      <c r="G28" s="8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.3937007874015748"/>
  <pageSetup firstPageNumber="137" useFirstPageNumber="1" fitToHeight="0" fitToWidth="1" horizontalDpi="600" verticalDpi="600" orientation="portrait" scale="62" r:id="rId1"/>
  <headerFooter scaleWithDoc="0" alignWithMargins="0">
    <oddFooter>&amp;C&amp;"Arial,Normal"&amp;10&amp;P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90" customFormat="1" ht="12.75">
      <c r="A1" s="324" t="s">
        <v>212</v>
      </c>
      <c r="B1" s="324"/>
      <c r="C1" s="324"/>
      <c r="D1" s="324"/>
      <c r="E1" s="324"/>
      <c r="F1" s="324"/>
      <c r="G1" s="324"/>
    </row>
    <row r="2" spans="1:7" s="90" customFormat="1" ht="12" customHeight="1">
      <c r="A2" s="324"/>
      <c r="B2" s="324"/>
      <c r="C2" s="324"/>
      <c r="D2" s="324"/>
      <c r="E2" s="324"/>
      <c r="F2" s="324"/>
      <c r="G2" s="324"/>
    </row>
    <row r="3" spans="1:7" s="90" customFormat="1" ht="10.5" customHeight="1">
      <c r="A3" s="324"/>
      <c r="B3" s="324"/>
      <c r="C3" s="324"/>
      <c r="D3" s="324"/>
      <c r="E3" s="324"/>
      <c r="F3" s="324"/>
      <c r="G3" s="324"/>
    </row>
    <row r="4" spans="1:7" s="90" customFormat="1" ht="12" customHeight="1">
      <c r="A4" s="324"/>
      <c r="B4" s="324"/>
      <c r="C4" s="324"/>
      <c r="D4" s="324"/>
      <c r="E4" s="324"/>
      <c r="F4" s="324"/>
      <c r="G4" s="324"/>
    </row>
    <row r="5" ht="4.5" customHeight="1"/>
    <row r="6" ht="1.5" customHeight="1"/>
    <row r="7" spans="1:7" s="94" customFormat="1" ht="13.5" customHeight="1">
      <c r="A7" s="91" t="s">
        <v>0</v>
      </c>
      <c r="B7" s="27"/>
      <c r="C7" s="319" t="s">
        <v>213</v>
      </c>
      <c r="D7" s="27"/>
      <c r="E7" s="92" t="s">
        <v>214</v>
      </c>
      <c r="F7" s="93"/>
      <c r="G7" s="321" t="s">
        <v>215</v>
      </c>
    </row>
    <row r="8" spans="1:7" s="94" customFormat="1" ht="9.75" customHeight="1">
      <c r="A8" s="95"/>
      <c r="B8" s="29"/>
      <c r="C8" s="320"/>
      <c r="D8" s="29"/>
      <c r="E8" s="29"/>
      <c r="F8" s="96"/>
      <c r="G8" s="322"/>
    </row>
    <row r="9" spans="1:7" ht="9.75" customHeight="1">
      <c r="A9" s="97" t="s">
        <v>216</v>
      </c>
      <c r="B9" s="4"/>
      <c r="C9" s="98">
        <f>+C10+C11+C12</f>
        <v>23492412810.82</v>
      </c>
      <c r="D9" s="4"/>
      <c r="E9" s="99">
        <f>+E10+E11+E12</f>
        <v>26115213352.16</v>
      </c>
      <c r="F9" s="13"/>
      <c r="G9" s="99">
        <f>+G10+G11+G12</f>
        <v>26115213352.16</v>
      </c>
    </row>
    <row r="10" spans="1:7" ht="9.75" customHeight="1">
      <c r="A10" s="100" t="s">
        <v>217</v>
      </c>
      <c r="B10" s="4"/>
      <c r="C10" s="101">
        <v>10359958046.82</v>
      </c>
      <c r="D10" s="4"/>
      <c r="E10" s="102">
        <v>10762100924.88</v>
      </c>
      <c r="F10" s="103"/>
      <c r="G10" s="102">
        <v>10762100924.88</v>
      </c>
    </row>
    <row r="11" spans="1:7" ht="9.75" customHeight="1">
      <c r="A11" s="100" t="s">
        <v>218</v>
      </c>
      <c r="B11" s="4"/>
      <c r="C11" s="101">
        <v>13182440119</v>
      </c>
      <c r="D11" s="4"/>
      <c r="E11" s="102">
        <v>15373789194.28</v>
      </c>
      <c r="F11" s="103"/>
      <c r="G11" s="102">
        <v>15373789194.28</v>
      </c>
    </row>
    <row r="12" spans="1:7" ht="9.75" customHeight="1">
      <c r="A12" s="100" t="s">
        <v>219</v>
      </c>
      <c r="B12" s="4"/>
      <c r="C12" s="101">
        <f>+C52</f>
        <v>-49985355</v>
      </c>
      <c r="D12" s="4"/>
      <c r="E12" s="102">
        <f>+E52</f>
        <v>-20676767</v>
      </c>
      <c r="F12" s="103"/>
      <c r="G12" s="102">
        <f>+G52</f>
        <v>-20676767</v>
      </c>
    </row>
    <row r="13" spans="1:7" ht="6" customHeight="1">
      <c r="A13" s="3"/>
      <c r="B13" s="4"/>
      <c r="C13" s="13"/>
      <c r="D13" s="4"/>
      <c r="E13" s="104"/>
      <c r="F13" s="103"/>
      <c r="G13" s="104"/>
    </row>
    <row r="14" spans="1:7" ht="9.75" customHeight="1">
      <c r="A14" s="97" t="s">
        <v>220</v>
      </c>
      <c r="B14" s="4"/>
      <c r="C14" s="98">
        <f>+C15+C16</f>
        <v>23492412810.82</v>
      </c>
      <c r="D14" s="4"/>
      <c r="E14" s="105">
        <f>+E15+E16</f>
        <v>25805897477.239998</v>
      </c>
      <c r="F14" s="103"/>
      <c r="G14" s="105">
        <f>+G15+G16</f>
        <v>25487053016.43</v>
      </c>
    </row>
    <row r="15" spans="1:7" ht="9.75" customHeight="1">
      <c r="A15" s="100" t="s">
        <v>221</v>
      </c>
      <c r="B15" s="4"/>
      <c r="C15" s="101">
        <v>10359958046.82</v>
      </c>
      <c r="D15" s="4"/>
      <c r="E15" s="102">
        <v>10350613839.69</v>
      </c>
      <c r="F15" s="103"/>
      <c r="G15" s="102">
        <v>10036270413.71</v>
      </c>
    </row>
    <row r="16" spans="1:7" ht="9.75" customHeight="1">
      <c r="A16" s="100" t="s">
        <v>222</v>
      </c>
      <c r="B16" s="4"/>
      <c r="C16" s="101">
        <v>13132454764</v>
      </c>
      <c r="D16" s="4"/>
      <c r="E16" s="102">
        <v>15455283637.55</v>
      </c>
      <c r="F16" s="103"/>
      <c r="G16" s="102">
        <v>15450782602.72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97" t="s">
        <v>223</v>
      </c>
      <c r="B18" s="4"/>
      <c r="C18" s="325"/>
      <c r="D18" s="326"/>
      <c r="E18" s="99">
        <f>+E20+E22</f>
        <v>255625764.93</v>
      </c>
      <c r="F18" s="13"/>
      <c r="G18" s="99">
        <f>+G20+G22</f>
        <v>255625764.93</v>
      </c>
    </row>
    <row r="19" spans="1:7" ht="12.75" customHeight="1" hidden="1">
      <c r="A19" s="106"/>
      <c r="B19" s="4"/>
      <c r="C19" s="107"/>
      <c r="D19" s="4"/>
      <c r="E19" s="108"/>
      <c r="F19" s="13"/>
      <c r="G19" s="109"/>
    </row>
    <row r="20" spans="1:7" ht="9.75" customHeight="1">
      <c r="A20" s="100" t="s">
        <v>224</v>
      </c>
      <c r="B20" s="4"/>
      <c r="C20" s="110"/>
      <c r="D20" s="111"/>
      <c r="E20" s="108">
        <v>62436731.5</v>
      </c>
      <c r="F20" s="13"/>
      <c r="G20" s="109">
        <v>62436731.5</v>
      </c>
    </row>
    <row r="21" spans="1:7" ht="12.75" customHeight="1" hidden="1">
      <c r="A21" s="100"/>
      <c r="B21" s="4"/>
      <c r="C21" s="107">
        <v>0</v>
      </c>
      <c r="D21" s="4"/>
      <c r="E21" s="108"/>
      <c r="F21" s="13"/>
      <c r="G21" s="109"/>
    </row>
    <row r="22" spans="1:7" ht="9.75" customHeight="1">
      <c r="A22" s="100" t="s">
        <v>225</v>
      </c>
      <c r="B22" s="4"/>
      <c r="C22" s="110"/>
      <c r="D22" s="111"/>
      <c r="E22" s="108">
        <v>193189033.43</v>
      </c>
      <c r="F22" s="13"/>
      <c r="G22" s="109">
        <v>193189033.43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97" t="s">
        <v>226</v>
      </c>
      <c r="B24" s="4"/>
      <c r="C24" s="98">
        <f>+C9-C14</f>
        <v>0</v>
      </c>
      <c r="D24" s="4"/>
      <c r="E24" s="99">
        <f>+E9-E14+E18</f>
        <v>564941639.850002</v>
      </c>
      <c r="F24" s="13">
        <f>+F9-F14+F18</f>
        <v>0</v>
      </c>
      <c r="G24" s="99">
        <f>+G9-G14+G18</f>
        <v>883786100.6599996</v>
      </c>
    </row>
    <row r="25" spans="1:7" ht="6" customHeight="1">
      <c r="A25" s="3"/>
      <c r="B25" s="4"/>
      <c r="C25" s="13"/>
      <c r="D25" s="4"/>
      <c r="E25" s="99"/>
      <c r="F25" s="13"/>
      <c r="G25" s="99"/>
    </row>
    <row r="26" spans="1:7" ht="9.75" customHeight="1">
      <c r="A26" s="97" t="s">
        <v>227</v>
      </c>
      <c r="B26" s="4"/>
      <c r="C26" s="98">
        <f>+C24-C12</f>
        <v>49985355</v>
      </c>
      <c r="D26" s="4"/>
      <c r="E26" s="99">
        <f>+E24-E12</f>
        <v>585618406.850002</v>
      </c>
      <c r="F26" s="13">
        <f>+F24-F12</f>
        <v>0</v>
      </c>
      <c r="G26" s="99">
        <f>+G24-G12</f>
        <v>904462867.6599996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97" t="s">
        <v>228</v>
      </c>
      <c r="B28" s="4"/>
      <c r="C28" s="98">
        <f>+C26</f>
        <v>49985355</v>
      </c>
      <c r="D28" s="4"/>
      <c r="E28" s="99">
        <f>+E26-E18</f>
        <v>329992641.92000204</v>
      </c>
      <c r="F28" s="13"/>
      <c r="G28" s="99">
        <f>+G26-G18</f>
        <v>648837102.7299995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94" customFormat="1" ht="13.5" customHeight="1">
      <c r="A32" s="91" t="s">
        <v>229</v>
      </c>
      <c r="B32" s="93"/>
      <c r="C32" s="327" t="s">
        <v>230</v>
      </c>
      <c r="D32" s="27"/>
      <c r="E32" s="112" t="s">
        <v>214</v>
      </c>
      <c r="F32" s="93"/>
      <c r="G32" s="321" t="s">
        <v>231</v>
      </c>
    </row>
    <row r="33" spans="1:7" s="94" customFormat="1" ht="9.75" customHeight="1">
      <c r="A33" s="95"/>
      <c r="B33" s="96"/>
      <c r="C33" s="328"/>
      <c r="D33" s="29"/>
      <c r="E33" s="113"/>
      <c r="F33" s="96"/>
      <c r="G33" s="322"/>
    </row>
    <row r="34" spans="1:7" ht="9.75" customHeight="1">
      <c r="A34" s="114" t="s">
        <v>232</v>
      </c>
      <c r="B34" s="51"/>
      <c r="C34" s="115">
        <f>+C35+C36</f>
        <v>314980104.6</v>
      </c>
      <c r="D34" s="51"/>
      <c r="E34" s="116">
        <f>+E35+E36</f>
        <v>307158783.35999995</v>
      </c>
      <c r="F34" s="117"/>
      <c r="G34" s="116">
        <f>+G35+G36</f>
        <v>307158783.35999995</v>
      </c>
    </row>
    <row r="35" spans="1:7" ht="9.75" customHeight="1">
      <c r="A35" s="100" t="s">
        <v>233</v>
      </c>
      <c r="B35" s="4"/>
      <c r="C35" s="101">
        <v>285119513.6</v>
      </c>
      <c r="D35" s="4"/>
      <c r="E35" s="118">
        <v>293489403.96</v>
      </c>
      <c r="F35" s="13"/>
      <c r="G35" s="118">
        <v>293489403.96</v>
      </c>
    </row>
    <row r="36" spans="1:7" ht="9.75" customHeight="1">
      <c r="A36" s="100" t="s">
        <v>234</v>
      </c>
      <c r="B36" s="4"/>
      <c r="C36" s="101">
        <v>29860591</v>
      </c>
      <c r="D36" s="4"/>
      <c r="E36" s="118">
        <v>13669379.4</v>
      </c>
      <c r="F36" s="13"/>
      <c r="G36" s="118">
        <v>13669379.4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97" t="s">
        <v>235</v>
      </c>
      <c r="B38" s="4"/>
      <c r="C38" s="98">
        <f>+C28+C34</f>
        <v>364965459.6</v>
      </c>
      <c r="D38" s="4"/>
      <c r="E38" s="99">
        <f>+E28+E34</f>
        <v>637151425.280002</v>
      </c>
      <c r="F38" s="13"/>
      <c r="G38" s="99">
        <f>+G28+G34</f>
        <v>955995886.0899994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94" customFormat="1" ht="13.5" customHeight="1">
      <c r="A42" s="91" t="s">
        <v>229</v>
      </c>
      <c r="B42" s="27"/>
      <c r="C42" s="319" t="s">
        <v>236</v>
      </c>
      <c r="D42" s="27"/>
      <c r="E42" s="92" t="s">
        <v>214</v>
      </c>
      <c r="F42" s="93"/>
      <c r="G42" s="321" t="s">
        <v>215</v>
      </c>
    </row>
    <row r="43" spans="1:7" s="94" customFormat="1" ht="9.75" customHeight="1">
      <c r="A43" s="95"/>
      <c r="B43" s="29"/>
      <c r="C43" s="320"/>
      <c r="D43" s="29"/>
      <c r="E43" s="29"/>
      <c r="F43" s="96"/>
      <c r="G43" s="322"/>
    </row>
    <row r="44" spans="1:7" ht="9.75" customHeight="1">
      <c r="A44" s="97" t="s">
        <v>237</v>
      </c>
      <c r="B44" s="4"/>
      <c r="C44" s="98">
        <f>+C45+C46</f>
        <v>0</v>
      </c>
      <c r="D44" s="4"/>
      <c r="E44" s="99">
        <f>+E45+E46</f>
        <v>29308588</v>
      </c>
      <c r="F44" s="13"/>
      <c r="G44" s="99">
        <f>+G45+G46</f>
        <v>29308588</v>
      </c>
    </row>
    <row r="45" spans="1:7" ht="9.75" customHeight="1">
      <c r="A45" s="100" t="s">
        <v>238</v>
      </c>
      <c r="B45" s="4"/>
      <c r="C45" s="101">
        <v>0</v>
      </c>
      <c r="D45" s="4"/>
      <c r="E45" s="118">
        <v>29308588</v>
      </c>
      <c r="F45" s="13"/>
      <c r="G45" s="118">
        <v>29308588</v>
      </c>
    </row>
    <row r="46" spans="1:7" ht="9.75" customHeight="1">
      <c r="A46" s="100" t="s">
        <v>239</v>
      </c>
      <c r="B46" s="4"/>
      <c r="C46" s="101">
        <v>0</v>
      </c>
      <c r="D46" s="4"/>
      <c r="E46" s="118">
        <v>0</v>
      </c>
      <c r="F46" s="13"/>
      <c r="G46" s="118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97" t="s">
        <v>240</v>
      </c>
      <c r="B48" s="4"/>
      <c r="C48" s="98">
        <f>+C49+C50</f>
        <v>49985355</v>
      </c>
      <c r="D48" s="4"/>
      <c r="E48" s="99">
        <f>+E49+E50</f>
        <v>49985355</v>
      </c>
      <c r="F48" s="13"/>
      <c r="G48" s="99">
        <f>+G49+G50</f>
        <v>49985355</v>
      </c>
    </row>
    <row r="49" spans="1:7" ht="9.75" customHeight="1">
      <c r="A49" s="100" t="s">
        <v>241</v>
      </c>
      <c r="B49" s="4"/>
      <c r="C49" s="101">
        <v>0</v>
      </c>
      <c r="D49" s="4"/>
      <c r="E49" s="118">
        <v>0</v>
      </c>
      <c r="F49" s="13"/>
      <c r="G49" s="118">
        <v>0</v>
      </c>
    </row>
    <row r="50" spans="1:7" ht="9.75" customHeight="1">
      <c r="A50" s="100" t="s">
        <v>242</v>
      </c>
      <c r="B50" s="4"/>
      <c r="C50" s="101">
        <v>49985355</v>
      </c>
      <c r="D50" s="4"/>
      <c r="E50" s="118">
        <v>49985355</v>
      </c>
      <c r="F50" s="13"/>
      <c r="G50" s="118">
        <v>49985355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97" t="s">
        <v>243</v>
      </c>
      <c r="B52" s="4"/>
      <c r="C52" s="98">
        <f>+C44-C48</f>
        <v>-49985355</v>
      </c>
      <c r="D52" s="4"/>
      <c r="E52" s="99">
        <f>+E44-E48</f>
        <v>-20676767</v>
      </c>
      <c r="F52" s="13"/>
      <c r="G52" s="99">
        <f>+G44-G48</f>
        <v>-20676767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94" customFormat="1" ht="13.5" customHeight="1">
      <c r="A56" s="91" t="s">
        <v>229</v>
      </c>
      <c r="B56" s="27"/>
      <c r="C56" s="319" t="s">
        <v>236</v>
      </c>
      <c r="D56" s="27"/>
      <c r="E56" s="92" t="s">
        <v>214</v>
      </c>
      <c r="F56" s="93"/>
      <c r="G56" s="321" t="s">
        <v>215</v>
      </c>
    </row>
    <row r="57" spans="1:7" s="94" customFormat="1" ht="9.75" customHeight="1">
      <c r="A57" s="95"/>
      <c r="B57" s="29"/>
      <c r="C57" s="320"/>
      <c r="D57" s="29"/>
      <c r="E57" s="29"/>
      <c r="F57" s="96"/>
      <c r="G57" s="322"/>
    </row>
    <row r="58" spans="1:7" ht="9.75" customHeight="1">
      <c r="A58" s="119" t="s">
        <v>217</v>
      </c>
      <c r="B58" s="4"/>
      <c r="C58" s="101">
        <f>+C10</f>
        <v>10359958046.82</v>
      </c>
      <c r="D58" s="4"/>
      <c r="E58" s="118">
        <f>+E10</f>
        <v>10762100924.88</v>
      </c>
      <c r="F58" s="13"/>
      <c r="G58" s="118">
        <f>+G10</f>
        <v>10762100924.88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19" t="s">
        <v>244</v>
      </c>
      <c r="B60" s="120"/>
      <c r="C60" s="101">
        <f>+C61-C62</f>
        <v>0</v>
      </c>
      <c r="D60" s="120"/>
      <c r="E60" s="118">
        <f>+E61-E62</f>
        <v>29308588</v>
      </c>
      <c r="F60" s="121"/>
      <c r="G60" s="118">
        <f>+G61-G62</f>
        <v>29308588</v>
      </c>
    </row>
    <row r="61" spans="1:7" ht="9.75" customHeight="1">
      <c r="A61" s="100" t="s">
        <v>238</v>
      </c>
      <c r="B61" s="4"/>
      <c r="C61" s="101">
        <f>+C45</f>
        <v>0</v>
      </c>
      <c r="D61" s="4"/>
      <c r="E61" s="118">
        <f>+E45</f>
        <v>29308588</v>
      </c>
      <c r="F61" s="13"/>
      <c r="G61" s="118">
        <f>+G45</f>
        <v>29308588</v>
      </c>
    </row>
    <row r="62" spans="1:7" ht="9.75" customHeight="1">
      <c r="A62" s="100" t="s">
        <v>241</v>
      </c>
      <c r="B62" s="4"/>
      <c r="C62" s="101">
        <f>+C49</f>
        <v>0</v>
      </c>
      <c r="D62" s="4"/>
      <c r="E62" s="118">
        <f>+E49</f>
        <v>0</v>
      </c>
      <c r="F62" s="13"/>
      <c r="G62" s="118">
        <f>+G49</f>
        <v>0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19" t="s">
        <v>221</v>
      </c>
      <c r="B64" s="4"/>
      <c r="C64" s="101">
        <f>+C15</f>
        <v>10359958046.82</v>
      </c>
      <c r="D64" s="4"/>
      <c r="E64" s="118">
        <f>+E15</f>
        <v>10350613839.69</v>
      </c>
      <c r="F64" s="13"/>
      <c r="G64" s="118">
        <f>+G15</f>
        <v>10036270413.71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06"/>
      <c r="B66" s="4"/>
      <c r="C66" s="107"/>
      <c r="D66" s="4"/>
      <c r="E66" s="323">
        <f>+E20</f>
        <v>62436731.5</v>
      </c>
      <c r="F66" s="13"/>
      <c r="G66" s="323">
        <f>+G20</f>
        <v>62436731.5</v>
      </c>
    </row>
    <row r="67" spans="1:7" ht="9.75" customHeight="1">
      <c r="A67" s="106" t="s">
        <v>224</v>
      </c>
      <c r="B67" s="4"/>
      <c r="C67" s="110"/>
      <c r="D67" s="111"/>
      <c r="E67" s="323"/>
      <c r="F67" s="13"/>
      <c r="G67" s="323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97" t="s">
        <v>245</v>
      </c>
      <c r="B69" s="4"/>
      <c r="C69" s="98">
        <f>+C58+C60-C64</f>
        <v>0</v>
      </c>
      <c r="D69" s="4"/>
      <c r="E69" s="99">
        <f>+E58+E60-E64+E66</f>
        <v>503232404.6899986</v>
      </c>
      <c r="F69" s="13"/>
      <c r="G69" s="99">
        <f>+G58+G60-G64+G66</f>
        <v>817575830.6700001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97" t="s">
        <v>246</v>
      </c>
      <c r="B71" s="4"/>
      <c r="C71" s="98">
        <f>+C69-C60</f>
        <v>0</v>
      </c>
      <c r="D71" s="4"/>
      <c r="E71" s="99">
        <f>+E69-E60</f>
        <v>473923816.6899986</v>
      </c>
      <c r="F71" s="13"/>
      <c r="G71" s="99">
        <f>+G69-G60</f>
        <v>788267242.6700001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94" customFormat="1" ht="13.5" customHeight="1">
      <c r="A75" s="91" t="s">
        <v>229</v>
      </c>
      <c r="B75" s="27"/>
      <c r="C75" s="319" t="s">
        <v>236</v>
      </c>
      <c r="D75" s="27"/>
      <c r="E75" s="92" t="s">
        <v>214</v>
      </c>
      <c r="F75" s="93"/>
      <c r="G75" s="321" t="s">
        <v>215</v>
      </c>
    </row>
    <row r="76" spans="1:7" s="94" customFormat="1" ht="9.75" customHeight="1">
      <c r="A76" s="95"/>
      <c r="B76" s="29"/>
      <c r="C76" s="320"/>
      <c r="D76" s="29"/>
      <c r="E76" s="29"/>
      <c r="F76" s="96"/>
      <c r="G76" s="322"/>
    </row>
    <row r="77" spans="1:7" ht="9.75" customHeight="1">
      <c r="A77" s="119" t="s">
        <v>218</v>
      </c>
      <c r="B77" s="4"/>
      <c r="C77" s="101">
        <f>+C11</f>
        <v>13182440119</v>
      </c>
      <c r="D77" s="4"/>
      <c r="E77" s="118">
        <f>+E11</f>
        <v>15373789194.28</v>
      </c>
      <c r="F77" s="13"/>
      <c r="G77" s="118">
        <f>+G11</f>
        <v>15373789194.28</v>
      </c>
    </row>
    <row r="78" spans="1:7" ht="6" customHeight="1">
      <c r="A78" s="122"/>
      <c r="B78" s="120"/>
      <c r="C78" s="121"/>
      <c r="D78" s="120"/>
      <c r="E78" s="120"/>
      <c r="F78" s="121"/>
      <c r="G78" s="120"/>
    </row>
    <row r="79" spans="1:7" ht="9.75" customHeight="1">
      <c r="A79" s="119" t="s">
        <v>247</v>
      </c>
      <c r="B79" s="120"/>
      <c r="C79" s="101">
        <f>+C80-C81</f>
        <v>-49985355</v>
      </c>
      <c r="D79" s="120"/>
      <c r="E79" s="118">
        <f>+E80-E81</f>
        <v>-49985355</v>
      </c>
      <c r="F79" s="121"/>
      <c r="G79" s="118">
        <f>+G80-G81</f>
        <v>-49985355</v>
      </c>
    </row>
    <row r="80" spans="1:7" ht="9.75" customHeight="1">
      <c r="A80" s="100" t="s">
        <v>239</v>
      </c>
      <c r="B80" s="4"/>
      <c r="C80" s="101">
        <f>+C46</f>
        <v>0</v>
      </c>
      <c r="D80" s="4"/>
      <c r="E80" s="118">
        <f>+E46</f>
        <v>0</v>
      </c>
      <c r="F80" s="13"/>
      <c r="G80" s="118">
        <f>+G46</f>
        <v>0</v>
      </c>
    </row>
    <row r="81" spans="1:7" ht="9.75" customHeight="1">
      <c r="A81" s="100" t="s">
        <v>242</v>
      </c>
      <c r="B81" s="4"/>
      <c r="C81" s="101">
        <f>+C50</f>
        <v>49985355</v>
      </c>
      <c r="D81" s="4"/>
      <c r="E81" s="118">
        <f>+E50</f>
        <v>49985355</v>
      </c>
      <c r="F81" s="13"/>
      <c r="G81" s="118">
        <f>+G50</f>
        <v>49985355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19" t="s">
        <v>222</v>
      </c>
      <c r="B83" s="4"/>
      <c r="C83" s="101">
        <f>+C16</f>
        <v>13132454764</v>
      </c>
      <c r="D83" s="4"/>
      <c r="E83" s="118">
        <f>+E16</f>
        <v>15455283637.55</v>
      </c>
      <c r="F83" s="13"/>
      <c r="G83" s="118">
        <f>+G16</f>
        <v>15450782602.72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06"/>
      <c r="B85" s="4"/>
      <c r="C85" s="107">
        <v>0</v>
      </c>
      <c r="D85" s="4"/>
      <c r="E85" s="323">
        <f>+E22</f>
        <v>193189033.43</v>
      </c>
      <c r="F85" s="13"/>
      <c r="G85" s="323">
        <f>+G22</f>
        <v>193189033.43</v>
      </c>
    </row>
    <row r="86" spans="1:7" ht="9.75" customHeight="1">
      <c r="A86" s="106" t="s">
        <v>225</v>
      </c>
      <c r="B86" s="4"/>
      <c r="C86" s="110"/>
      <c r="D86" s="111"/>
      <c r="E86" s="323"/>
      <c r="F86" s="13"/>
      <c r="G86" s="323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97" t="s">
        <v>248</v>
      </c>
      <c r="B88" s="4"/>
      <c r="C88" s="98">
        <f>+C77+C79-C83+C85</f>
        <v>0</v>
      </c>
      <c r="D88" s="4">
        <f>+D77+D79-D83+D85</f>
        <v>0</v>
      </c>
      <c r="E88" s="99">
        <f>+E77+E79-E83+E85</f>
        <v>61709235.16000146</v>
      </c>
      <c r="F88" s="13">
        <f>+F77+F79-F83+F85</f>
        <v>0</v>
      </c>
      <c r="G88" s="99">
        <f>+G77+G79-G83+G85</f>
        <v>66210269.99000138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97" t="s">
        <v>249</v>
      </c>
      <c r="B90" s="4"/>
      <c r="C90" s="98">
        <f>+C88-C79</f>
        <v>49985355</v>
      </c>
      <c r="D90" s="4">
        <f>+D88-D79</f>
        <v>0</v>
      </c>
      <c r="E90" s="99">
        <f>+E88-E79</f>
        <v>111694590.16000146</v>
      </c>
      <c r="F90" s="13">
        <f>+F88-F79</f>
        <v>0</v>
      </c>
      <c r="G90" s="99">
        <f>+G88-G79</f>
        <v>116195624.99000138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38"/>
      <c r="F93" s="38"/>
      <c r="G93" s="38"/>
    </row>
  </sheetData>
  <sheetProtection/>
  <mergeCells count="16">
    <mergeCell ref="A1:G4"/>
    <mergeCell ref="C7:C8"/>
    <mergeCell ref="G7:G8"/>
    <mergeCell ref="C18:D18"/>
    <mergeCell ref="C32:C33"/>
    <mergeCell ref="G32:G33"/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</mergeCells>
  <printOptions horizontalCentered="1"/>
  <pageMargins left="0.15748031496062992" right="0.11811023622047245" top="0.5118110236220472" bottom="0.4330708661417323" header="0" footer="0.3937007874015748"/>
  <pageSetup firstPageNumber="138" useFirstPageNumber="1" fitToHeight="0" fitToWidth="0" horizontalDpi="600" verticalDpi="600" orientation="portrait" scale="95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333" t="s">
        <v>250</v>
      </c>
      <c r="B1" s="334"/>
      <c r="C1" s="334"/>
      <c r="D1" s="334"/>
      <c r="E1" s="334"/>
      <c r="F1" s="334"/>
      <c r="G1" s="334"/>
      <c r="H1" s="335"/>
    </row>
    <row r="2" spans="1:8" ht="12" customHeight="1">
      <c r="A2" s="336"/>
      <c r="B2" s="337"/>
      <c r="C2" s="337"/>
      <c r="D2" s="337"/>
      <c r="E2" s="337"/>
      <c r="F2" s="337"/>
      <c r="G2" s="337"/>
      <c r="H2" s="338"/>
    </row>
    <row r="3" spans="1:8" ht="10.5" customHeight="1">
      <c r="A3" s="336"/>
      <c r="B3" s="337"/>
      <c r="C3" s="337"/>
      <c r="D3" s="337"/>
      <c r="E3" s="337"/>
      <c r="F3" s="337"/>
      <c r="G3" s="337"/>
      <c r="H3" s="338"/>
    </row>
    <row r="4" spans="1:8" ht="14.25" customHeight="1">
      <c r="A4" s="339"/>
      <c r="B4" s="340"/>
      <c r="C4" s="340"/>
      <c r="D4" s="340"/>
      <c r="E4" s="340"/>
      <c r="F4" s="340"/>
      <c r="G4" s="340"/>
      <c r="H4" s="341"/>
    </row>
    <row r="5" spans="1:8" ht="6.75" customHeight="1">
      <c r="A5" s="342" t="s">
        <v>251</v>
      </c>
      <c r="B5" s="93"/>
      <c r="C5" s="327" t="s">
        <v>252</v>
      </c>
      <c r="D5" s="319"/>
      <c r="E5" s="319"/>
      <c r="F5" s="319"/>
      <c r="G5" s="319"/>
      <c r="H5" s="345" t="s">
        <v>253</v>
      </c>
    </row>
    <row r="6" spans="1:8" ht="4.5" customHeight="1">
      <c r="A6" s="343"/>
      <c r="B6" s="123"/>
      <c r="C6" s="328"/>
      <c r="D6" s="320"/>
      <c r="E6" s="320"/>
      <c r="F6" s="320"/>
      <c r="G6" s="320"/>
      <c r="H6" s="346"/>
    </row>
    <row r="7" spans="1:8" ht="5.25" customHeight="1">
      <c r="A7" s="343"/>
      <c r="B7" s="123"/>
      <c r="C7" s="345" t="s">
        <v>254</v>
      </c>
      <c r="D7" s="345" t="s">
        <v>255</v>
      </c>
      <c r="E7" s="345" t="s">
        <v>256</v>
      </c>
      <c r="F7" s="345" t="s">
        <v>214</v>
      </c>
      <c r="G7" s="342" t="s">
        <v>257</v>
      </c>
      <c r="H7" s="346"/>
    </row>
    <row r="8" spans="1:8" ht="4.5" customHeight="1">
      <c r="A8" s="343"/>
      <c r="B8" s="123"/>
      <c r="C8" s="346"/>
      <c r="D8" s="346"/>
      <c r="E8" s="346"/>
      <c r="F8" s="346"/>
      <c r="G8" s="343"/>
      <c r="H8" s="346"/>
    </row>
    <row r="9" spans="1:8" ht="7.5" customHeight="1">
      <c r="A9" s="343"/>
      <c r="B9" s="123"/>
      <c r="C9" s="346"/>
      <c r="D9" s="346"/>
      <c r="E9" s="346"/>
      <c r="F9" s="346"/>
      <c r="G9" s="343"/>
      <c r="H9" s="346"/>
    </row>
    <row r="10" spans="1:8" ht="2.25" customHeight="1">
      <c r="A10" s="344"/>
      <c r="B10" s="96"/>
      <c r="C10" s="347"/>
      <c r="D10" s="347"/>
      <c r="E10" s="29"/>
      <c r="F10" s="347"/>
      <c r="G10" s="344"/>
      <c r="H10" s="347"/>
    </row>
    <row r="11" spans="1:8" ht="11.25" customHeight="1">
      <c r="A11" s="124" t="s">
        <v>258</v>
      </c>
      <c r="B11" s="51"/>
      <c r="C11" s="51"/>
      <c r="D11" s="51"/>
      <c r="E11" s="51"/>
      <c r="F11" s="51"/>
      <c r="G11" s="51"/>
      <c r="H11" s="51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00" t="s">
        <v>259</v>
      </c>
      <c r="B13" s="4"/>
      <c r="C13" s="118">
        <v>745842116</v>
      </c>
      <c r="D13" s="118">
        <v>184726434.09</v>
      </c>
      <c r="E13" s="118">
        <f>+C13+D13</f>
        <v>930568550.09</v>
      </c>
      <c r="F13" s="118">
        <v>930568550.09</v>
      </c>
      <c r="G13" s="118">
        <v>930568550.09</v>
      </c>
      <c r="H13" s="125">
        <f>+G13-C13</f>
        <v>184726434.09000003</v>
      </c>
    </row>
    <row r="14" spans="1:8" ht="9.75" customHeight="1">
      <c r="A14" s="100" t="s">
        <v>260</v>
      </c>
      <c r="B14" s="4"/>
      <c r="C14" s="118">
        <v>0</v>
      </c>
      <c r="D14" s="118">
        <v>0</v>
      </c>
      <c r="E14" s="118">
        <f aca="true" t="shared" si="0" ref="E14:E19">+C14+D14</f>
        <v>0</v>
      </c>
      <c r="F14" s="118">
        <v>0</v>
      </c>
      <c r="G14" s="118">
        <v>0</v>
      </c>
      <c r="H14" s="125">
        <f aca="true" t="shared" si="1" ref="H14:H44">+G14-C14</f>
        <v>0</v>
      </c>
    </row>
    <row r="15" spans="1:8" ht="9.75" customHeight="1">
      <c r="A15" s="100" t="s">
        <v>261</v>
      </c>
      <c r="B15" s="4"/>
      <c r="C15" s="118">
        <v>0</v>
      </c>
      <c r="D15" s="118">
        <v>0</v>
      </c>
      <c r="E15" s="118">
        <f t="shared" si="0"/>
        <v>0</v>
      </c>
      <c r="F15" s="118">
        <v>0</v>
      </c>
      <c r="G15" s="118">
        <v>0</v>
      </c>
      <c r="H15" s="125">
        <f t="shared" si="1"/>
        <v>0</v>
      </c>
    </row>
    <row r="16" spans="1:8" ht="9.75" customHeight="1">
      <c r="A16" s="100" t="s">
        <v>262</v>
      </c>
      <c r="B16" s="4"/>
      <c r="C16" s="118">
        <v>347475963</v>
      </c>
      <c r="D16" s="118">
        <v>77150144.54</v>
      </c>
      <c r="E16" s="118">
        <f t="shared" si="0"/>
        <v>424626107.54</v>
      </c>
      <c r="F16" s="118">
        <v>424626107.54</v>
      </c>
      <c r="G16" s="118">
        <v>424626107.54</v>
      </c>
      <c r="H16" s="125">
        <f t="shared" si="1"/>
        <v>77150144.54000002</v>
      </c>
    </row>
    <row r="17" spans="1:8" ht="9.75" customHeight="1">
      <c r="A17" s="100" t="s">
        <v>263</v>
      </c>
      <c r="B17" s="4"/>
      <c r="C17" s="118">
        <v>23468816</v>
      </c>
      <c r="D17" s="118">
        <v>-8863562.38</v>
      </c>
      <c r="E17" s="118">
        <f t="shared" si="0"/>
        <v>14605253.62</v>
      </c>
      <c r="F17" s="102">
        <v>14605253.62</v>
      </c>
      <c r="G17" s="102">
        <v>14605253.62</v>
      </c>
      <c r="H17" s="125">
        <f t="shared" si="1"/>
        <v>-8863562.38</v>
      </c>
    </row>
    <row r="18" spans="1:8" ht="9.75" customHeight="1">
      <c r="A18" s="100" t="s">
        <v>264</v>
      </c>
      <c r="B18" s="4"/>
      <c r="C18" s="118">
        <v>401799310.82</v>
      </c>
      <c r="D18" s="118">
        <v>60572555.95</v>
      </c>
      <c r="E18" s="118">
        <f t="shared" si="0"/>
        <v>462371866.77</v>
      </c>
      <c r="F18" s="118">
        <v>462371866.77</v>
      </c>
      <c r="G18" s="118">
        <v>462371866.77</v>
      </c>
      <c r="H18" s="125">
        <f t="shared" si="1"/>
        <v>60572555.94999999</v>
      </c>
    </row>
    <row r="19" spans="1:8" ht="9.75" customHeight="1">
      <c r="A19" s="100" t="s">
        <v>265</v>
      </c>
      <c r="B19" s="4"/>
      <c r="C19" s="118">
        <v>261059746</v>
      </c>
      <c r="D19" s="118">
        <v>-159822511.23</v>
      </c>
      <c r="E19" s="118">
        <f t="shared" si="0"/>
        <v>101237234.77000001</v>
      </c>
      <c r="F19" s="118">
        <v>101237234.77</v>
      </c>
      <c r="G19" s="118">
        <v>101237234.77</v>
      </c>
      <c r="H19" s="125">
        <f t="shared" si="1"/>
        <v>-159822511.23000002</v>
      </c>
    </row>
    <row r="20" spans="1:8" s="126" customFormat="1" ht="9.75" customHeight="1">
      <c r="A20" s="100" t="s">
        <v>266</v>
      </c>
      <c r="B20" s="120"/>
      <c r="C20" s="118">
        <f>SUM(C21:C31)</f>
        <v>8263512199</v>
      </c>
      <c r="D20" s="118">
        <f>SUM(D21:D32)</f>
        <v>183130439.91</v>
      </c>
      <c r="E20" s="118">
        <f>SUM(E21:E31)</f>
        <v>8446642638.91</v>
      </c>
      <c r="F20" s="118">
        <f>SUM(F21:F31)</f>
        <v>8446642638.91</v>
      </c>
      <c r="G20" s="118">
        <f>SUM(G21:G31)</f>
        <v>8446642638.91</v>
      </c>
      <c r="H20" s="125">
        <f t="shared" si="1"/>
        <v>183130439.90999985</v>
      </c>
    </row>
    <row r="21" spans="1:8" ht="9.75" customHeight="1">
      <c r="A21" s="127" t="s">
        <v>267</v>
      </c>
      <c r="B21" s="4"/>
      <c r="C21" s="118">
        <v>6401518188</v>
      </c>
      <c r="D21" s="118">
        <v>230884170.91</v>
      </c>
      <c r="E21" s="118">
        <f>+C21+D21</f>
        <v>6632402358.91</v>
      </c>
      <c r="F21" s="118">
        <v>6632402358.91</v>
      </c>
      <c r="G21" s="118">
        <v>6632402358.91</v>
      </c>
      <c r="H21" s="125">
        <f t="shared" si="1"/>
        <v>230884170.90999985</v>
      </c>
    </row>
    <row r="22" spans="1:8" ht="9.75" customHeight="1">
      <c r="A22" s="127" t="s">
        <v>268</v>
      </c>
      <c r="B22" s="4"/>
      <c r="C22" s="118">
        <v>523578510</v>
      </c>
      <c r="D22" s="118">
        <v>-21899973</v>
      </c>
      <c r="E22" s="118">
        <f aca="true" t="shared" si="2" ref="E22:E30">+C22+D22</f>
        <v>501678537</v>
      </c>
      <c r="F22" s="118">
        <v>501678537</v>
      </c>
      <c r="G22" s="118">
        <v>501678537</v>
      </c>
      <c r="H22" s="125">
        <f t="shared" si="1"/>
        <v>-21899973</v>
      </c>
    </row>
    <row r="23" spans="1:8" ht="9.75" customHeight="1">
      <c r="A23" s="127" t="s">
        <v>269</v>
      </c>
      <c r="B23" s="4"/>
      <c r="C23" s="118">
        <v>335107516</v>
      </c>
      <c r="D23" s="118">
        <v>-44577251</v>
      </c>
      <c r="E23" s="118">
        <f t="shared" si="2"/>
        <v>290530265</v>
      </c>
      <c r="F23" s="118">
        <v>290530265</v>
      </c>
      <c r="G23" s="118">
        <v>290530265</v>
      </c>
      <c r="H23" s="125">
        <f t="shared" si="1"/>
        <v>-44577251</v>
      </c>
    </row>
    <row r="24" spans="1:8" ht="9.75" customHeight="1">
      <c r="A24" s="127" t="s">
        <v>270</v>
      </c>
      <c r="B24" s="4"/>
      <c r="C24" s="118">
        <v>0</v>
      </c>
      <c r="D24" s="118">
        <v>26994870</v>
      </c>
      <c r="E24" s="118">
        <f t="shared" si="2"/>
        <v>26994870</v>
      </c>
      <c r="F24" s="118">
        <v>26994870</v>
      </c>
      <c r="G24" s="118">
        <v>26994870</v>
      </c>
      <c r="H24" s="125">
        <f t="shared" si="1"/>
        <v>26994870</v>
      </c>
    </row>
    <row r="25" spans="1:8" ht="9.75" customHeight="1">
      <c r="A25" s="127" t="s">
        <v>271</v>
      </c>
      <c r="B25" s="4"/>
      <c r="C25" s="118">
        <v>0</v>
      </c>
      <c r="D25" s="118">
        <v>0</v>
      </c>
      <c r="E25" s="118">
        <f t="shared" si="2"/>
        <v>0</v>
      </c>
      <c r="F25" s="118">
        <v>0</v>
      </c>
      <c r="G25" s="118">
        <v>0</v>
      </c>
      <c r="H25" s="125">
        <f t="shared" si="1"/>
        <v>0</v>
      </c>
    </row>
    <row r="26" spans="1:8" ht="9.75" customHeight="1">
      <c r="A26" s="127" t="s">
        <v>272</v>
      </c>
      <c r="B26" s="4"/>
      <c r="C26" s="118">
        <v>109274643</v>
      </c>
      <c r="D26" s="118">
        <v>14717303</v>
      </c>
      <c r="E26" s="118">
        <f t="shared" si="2"/>
        <v>123991946</v>
      </c>
      <c r="F26" s="118">
        <v>123991946</v>
      </c>
      <c r="G26" s="118">
        <v>123991946</v>
      </c>
      <c r="H26" s="125">
        <f t="shared" si="1"/>
        <v>14717303</v>
      </c>
    </row>
    <row r="27" spans="1:8" ht="9.75" customHeight="1">
      <c r="A27" s="127" t="s">
        <v>273</v>
      </c>
      <c r="B27" s="4"/>
      <c r="C27" s="118">
        <v>0</v>
      </c>
      <c r="D27" s="118">
        <v>0</v>
      </c>
      <c r="E27" s="118">
        <f t="shared" si="2"/>
        <v>0</v>
      </c>
      <c r="F27" s="118">
        <v>0</v>
      </c>
      <c r="G27" s="118">
        <v>0</v>
      </c>
      <c r="H27" s="125">
        <f t="shared" si="1"/>
        <v>0</v>
      </c>
    </row>
    <row r="28" spans="1:8" ht="9.75" customHeight="1">
      <c r="A28" s="127" t="s">
        <v>274</v>
      </c>
      <c r="B28" s="4"/>
      <c r="C28" s="118">
        <v>0</v>
      </c>
      <c r="D28" s="118">
        <v>0</v>
      </c>
      <c r="E28" s="118">
        <f t="shared" si="2"/>
        <v>0</v>
      </c>
      <c r="F28" s="118">
        <v>0</v>
      </c>
      <c r="G28" s="118">
        <v>0</v>
      </c>
      <c r="H28" s="125">
        <f t="shared" si="1"/>
        <v>0</v>
      </c>
    </row>
    <row r="29" spans="1:8" ht="9.75" customHeight="1">
      <c r="A29" s="127" t="s">
        <v>275</v>
      </c>
      <c r="B29" s="4"/>
      <c r="C29" s="118">
        <v>222269479</v>
      </c>
      <c r="D29" s="118">
        <v>-32811977</v>
      </c>
      <c r="E29" s="118">
        <f t="shared" si="2"/>
        <v>189457502</v>
      </c>
      <c r="F29" s="118">
        <v>189457502</v>
      </c>
      <c r="G29" s="118">
        <v>189457502</v>
      </c>
      <c r="H29" s="125">
        <f t="shared" si="1"/>
        <v>-32811977</v>
      </c>
    </row>
    <row r="30" spans="1:8" ht="9.75" customHeight="1">
      <c r="A30" s="127" t="s">
        <v>276</v>
      </c>
      <c r="B30" s="4"/>
      <c r="C30" s="118">
        <v>671763863</v>
      </c>
      <c r="D30" s="118">
        <v>-75795985</v>
      </c>
      <c r="E30" s="118">
        <f t="shared" si="2"/>
        <v>595967878</v>
      </c>
      <c r="F30" s="118">
        <v>595967878</v>
      </c>
      <c r="G30" s="118">
        <v>595967878</v>
      </c>
      <c r="H30" s="125">
        <f t="shared" si="1"/>
        <v>-75795985</v>
      </c>
    </row>
    <row r="31" spans="1:8" ht="9.75" customHeight="1">
      <c r="A31" s="332" t="s">
        <v>277</v>
      </c>
      <c r="B31" s="4"/>
      <c r="C31" s="329">
        <v>0</v>
      </c>
      <c r="D31" s="329">
        <v>85619282</v>
      </c>
      <c r="E31" s="329">
        <f>+C31+D31</f>
        <v>85619282</v>
      </c>
      <c r="F31" s="329">
        <v>85619282</v>
      </c>
      <c r="G31" s="329">
        <v>85619282</v>
      </c>
      <c r="H31" s="329">
        <f t="shared" si="1"/>
        <v>85619282</v>
      </c>
    </row>
    <row r="32" spans="1:8" ht="9.75" customHeight="1">
      <c r="A32" s="332"/>
      <c r="B32" s="4"/>
      <c r="C32" s="329"/>
      <c r="D32" s="329"/>
      <c r="E32" s="329"/>
      <c r="F32" s="329"/>
      <c r="G32" s="329"/>
      <c r="H32" s="329">
        <f t="shared" si="1"/>
        <v>0</v>
      </c>
    </row>
    <row r="33" spans="1:10" ht="9.75" customHeight="1">
      <c r="A33" s="100" t="s">
        <v>278</v>
      </c>
      <c r="B33" s="4"/>
      <c r="C33" s="118">
        <f>SUM(C34:C38)</f>
        <v>316799896</v>
      </c>
      <c r="D33" s="118">
        <f>SUM(D34:D38)</f>
        <v>65249377.18</v>
      </c>
      <c r="E33" s="118">
        <f>SUM(E34:E38)</f>
        <v>382049273.18</v>
      </c>
      <c r="F33" s="118">
        <f>SUM(F34:F38)</f>
        <v>382049273.18</v>
      </c>
      <c r="G33" s="118">
        <f>SUM(G34:G38)</f>
        <v>382049273.18</v>
      </c>
      <c r="H33" s="118">
        <f t="shared" si="1"/>
        <v>65249377.18000001</v>
      </c>
      <c r="I33" s="38"/>
      <c r="J33" s="38"/>
    </row>
    <row r="34" spans="1:8" ht="9.75" customHeight="1">
      <c r="A34" s="127" t="s">
        <v>279</v>
      </c>
      <c r="B34" s="4"/>
      <c r="C34" s="118">
        <v>0</v>
      </c>
      <c r="D34" s="118">
        <v>0</v>
      </c>
      <c r="E34" s="118">
        <f aca="true" t="shared" si="3" ref="E34:E41">+C34+D34</f>
        <v>0</v>
      </c>
      <c r="F34" s="118">
        <v>0</v>
      </c>
      <c r="G34" s="118">
        <v>0</v>
      </c>
      <c r="H34" s="125">
        <f t="shared" si="1"/>
        <v>0</v>
      </c>
    </row>
    <row r="35" spans="1:8" ht="9.75" customHeight="1">
      <c r="A35" s="127" t="s">
        <v>280</v>
      </c>
      <c r="B35" s="4"/>
      <c r="C35" s="118">
        <v>11005225</v>
      </c>
      <c r="D35" s="118">
        <v>7775</v>
      </c>
      <c r="E35" s="118">
        <f t="shared" si="3"/>
        <v>11013000</v>
      </c>
      <c r="F35" s="118">
        <v>11013000</v>
      </c>
      <c r="G35" s="118">
        <v>11013000</v>
      </c>
      <c r="H35" s="125">
        <f t="shared" si="1"/>
        <v>7775</v>
      </c>
    </row>
    <row r="36" spans="1:8" ht="9.75" customHeight="1">
      <c r="A36" s="127" t="s">
        <v>281</v>
      </c>
      <c r="B36" s="4"/>
      <c r="C36" s="118">
        <v>25469713</v>
      </c>
      <c r="D36" s="118">
        <v>18766033.64</v>
      </c>
      <c r="E36" s="118">
        <f t="shared" si="3"/>
        <v>44235746.64</v>
      </c>
      <c r="F36" s="118">
        <v>44235746.64</v>
      </c>
      <c r="G36" s="118">
        <v>44235746.64</v>
      </c>
      <c r="H36" s="125">
        <f t="shared" si="1"/>
        <v>18766033.64</v>
      </c>
    </row>
    <row r="37" spans="1:8" ht="9.75" customHeight="1">
      <c r="A37" s="127" t="s">
        <v>282</v>
      </c>
      <c r="B37" s="4"/>
      <c r="C37" s="118">
        <v>11183643</v>
      </c>
      <c r="D37" s="118">
        <v>870310</v>
      </c>
      <c r="E37" s="118">
        <f t="shared" si="3"/>
        <v>12053953</v>
      </c>
      <c r="F37" s="118">
        <v>12053953</v>
      </c>
      <c r="G37" s="118">
        <v>12053953</v>
      </c>
      <c r="H37" s="125">
        <f t="shared" si="1"/>
        <v>870310</v>
      </c>
    </row>
    <row r="38" spans="1:8" ht="9.75" customHeight="1">
      <c r="A38" s="127" t="s">
        <v>283</v>
      </c>
      <c r="B38" s="4"/>
      <c r="C38" s="118">
        <v>269141315</v>
      </c>
      <c r="D38" s="118">
        <v>45605258.54</v>
      </c>
      <c r="E38" s="118">
        <f t="shared" si="3"/>
        <v>314746573.54</v>
      </c>
      <c r="F38" s="118">
        <v>314746573.54</v>
      </c>
      <c r="G38" s="118">
        <v>314746573.54</v>
      </c>
      <c r="H38" s="118">
        <f t="shared" si="1"/>
        <v>45605258.54000002</v>
      </c>
    </row>
    <row r="39" spans="1:8" ht="9.75" customHeight="1">
      <c r="A39" s="100" t="s">
        <v>284</v>
      </c>
      <c r="B39" s="4"/>
      <c r="C39" s="118">
        <v>0</v>
      </c>
      <c r="D39" s="118">
        <v>0</v>
      </c>
      <c r="E39" s="118">
        <f t="shared" si="3"/>
        <v>0</v>
      </c>
      <c r="F39" s="118">
        <v>0</v>
      </c>
      <c r="G39" s="118">
        <v>0</v>
      </c>
      <c r="H39" s="125">
        <f t="shared" si="1"/>
        <v>0</v>
      </c>
    </row>
    <row r="40" spans="1:8" ht="9.75" customHeight="1">
      <c r="A40" s="100" t="s">
        <v>285</v>
      </c>
      <c r="B40" s="4"/>
      <c r="C40" s="118">
        <v>0</v>
      </c>
      <c r="D40" s="118">
        <f>+D41</f>
        <v>0</v>
      </c>
      <c r="E40" s="118">
        <f>+E41</f>
        <v>0</v>
      </c>
      <c r="F40" s="118">
        <f>+F41</f>
        <v>0</v>
      </c>
      <c r="G40" s="118">
        <f>+G41</f>
        <v>0</v>
      </c>
      <c r="H40" s="125">
        <f t="shared" si="1"/>
        <v>0</v>
      </c>
    </row>
    <row r="41" spans="1:8" ht="9.75" customHeight="1">
      <c r="A41" s="127" t="s">
        <v>286</v>
      </c>
      <c r="B41" s="4"/>
      <c r="C41" s="118">
        <v>0</v>
      </c>
      <c r="D41" s="118">
        <v>0</v>
      </c>
      <c r="E41" s="118">
        <f t="shared" si="3"/>
        <v>0</v>
      </c>
      <c r="F41" s="102">
        <v>0</v>
      </c>
      <c r="G41" s="102">
        <v>0</v>
      </c>
      <c r="H41" s="129">
        <f>+G41-C41</f>
        <v>0</v>
      </c>
    </row>
    <row r="42" spans="1:8" ht="9.75" customHeight="1">
      <c r="A42" s="100" t="s">
        <v>287</v>
      </c>
      <c r="B42" s="4"/>
      <c r="C42" s="118">
        <f>SUM(C43:C44)</f>
        <v>0</v>
      </c>
      <c r="D42" s="118">
        <f>SUM(D43:D44)</f>
        <v>0</v>
      </c>
      <c r="E42" s="118">
        <f>SUM(E43:E44)</f>
        <v>0</v>
      </c>
      <c r="F42" s="118">
        <f>SUM(F43:F44)</f>
        <v>0</v>
      </c>
      <c r="G42" s="118">
        <f>SUM(G43:G44)</f>
        <v>0</v>
      </c>
      <c r="H42" s="125">
        <f t="shared" si="1"/>
        <v>0</v>
      </c>
    </row>
    <row r="43" spans="1:8" ht="9.75" customHeight="1">
      <c r="A43" s="127" t="s">
        <v>288</v>
      </c>
      <c r="B43" s="4"/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25">
        <f t="shared" si="1"/>
        <v>0</v>
      </c>
    </row>
    <row r="44" spans="1:8" ht="9.75" customHeight="1">
      <c r="A44" s="127" t="s">
        <v>289</v>
      </c>
      <c r="B44" s="4"/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25">
        <f t="shared" si="1"/>
        <v>0</v>
      </c>
    </row>
    <row r="45" spans="1:10" ht="9.75" customHeight="1">
      <c r="A45" s="330" t="s">
        <v>290</v>
      </c>
      <c r="B45" s="4"/>
      <c r="C45" s="99">
        <f>+C13+C14+C15+C16+C17+C18+C19+C20+C33+C39+C40+C42</f>
        <v>10359958046.82</v>
      </c>
      <c r="D45" s="99">
        <f>+D13+D14+D15+D16+D17+D18+D19+D20+D33+D39+D40+D42</f>
        <v>402142878.06</v>
      </c>
      <c r="E45" s="99">
        <f>+E13+E14+E15+E16+E17+E18+E19+E20+E33+E39+E40+E42</f>
        <v>10762100924.880001</v>
      </c>
      <c r="F45" s="99">
        <f>+F13+F14+F15+F16+F17+F18+F19+F20+F33+F39+F40+F42</f>
        <v>10762100924.880001</v>
      </c>
      <c r="G45" s="99">
        <f>+G13+G14+G15+G16+G17+G18+G19+G20+G33+G39+G40+G42</f>
        <v>10762100924.880001</v>
      </c>
      <c r="H45" s="130">
        <f>+G45-C45</f>
        <v>402142878.0600014</v>
      </c>
      <c r="J45" s="38"/>
    </row>
    <row r="46" spans="1:8" ht="12.75">
      <c r="A46" s="330"/>
      <c r="B46" s="4"/>
      <c r="C46" s="4"/>
      <c r="D46" s="4"/>
      <c r="E46" s="118"/>
      <c r="F46" s="4"/>
      <c r="G46" s="4"/>
      <c r="H46" s="13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38"/>
    </row>
    <row r="48" spans="1:8" ht="12.75">
      <c r="A48" s="97" t="s">
        <v>291</v>
      </c>
      <c r="B48" s="4"/>
      <c r="C48" s="132"/>
      <c r="D48" s="132"/>
      <c r="E48" s="132"/>
      <c r="F48" s="132"/>
      <c r="G48" s="132"/>
      <c r="H48" s="130">
        <f>+H45</f>
        <v>402142878.0600014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97" t="s">
        <v>292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00" t="s">
        <v>293</v>
      </c>
      <c r="B52" s="4"/>
      <c r="C52" s="118">
        <f aca="true" t="shared" si="4" ref="C52:H52">SUM(C53:C60)</f>
        <v>10833897238</v>
      </c>
      <c r="D52" s="118">
        <f t="shared" si="4"/>
        <v>-84355432.10000001</v>
      </c>
      <c r="E52" s="118">
        <f t="shared" si="4"/>
        <v>10749541805.9</v>
      </c>
      <c r="F52" s="118">
        <f t="shared" si="4"/>
        <v>10749541805.9</v>
      </c>
      <c r="G52" s="118">
        <f t="shared" si="4"/>
        <v>10749541805.9</v>
      </c>
      <c r="H52" s="125">
        <f t="shared" si="4"/>
        <v>-84355432.09999955</v>
      </c>
    </row>
    <row r="53" spans="1:8" ht="9.75" customHeight="1">
      <c r="A53" s="127" t="s">
        <v>294</v>
      </c>
      <c r="B53" s="4"/>
      <c r="C53" s="133">
        <v>5772743391</v>
      </c>
      <c r="D53" s="133">
        <v>-95936918.65</v>
      </c>
      <c r="E53" s="133">
        <f>+C53+D53</f>
        <v>5676806472.35</v>
      </c>
      <c r="F53" s="133">
        <v>5676806472.35</v>
      </c>
      <c r="G53" s="133">
        <v>5676806472.35</v>
      </c>
      <c r="H53" s="128">
        <f>+G53-C53</f>
        <v>-95936918.64999962</v>
      </c>
    </row>
    <row r="54" spans="1:8" ht="9.75" customHeight="1">
      <c r="A54" s="127" t="s">
        <v>295</v>
      </c>
      <c r="B54" s="4"/>
      <c r="C54" s="118">
        <v>1910959989</v>
      </c>
      <c r="D54" s="118">
        <v>18957286.42</v>
      </c>
      <c r="E54" s="133">
        <f aca="true" t="shared" si="5" ref="E54:E60">+C54+D54</f>
        <v>1929917275.42</v>
      </c>
      <c r="F54" s="118">
        <v>1929917275.42</v>
      </c>
      <c r="G54" s="118">
        <v>1929917275.42</v>
      </c>
      <c r="H54" s="125">
        <f>+G54-C54</f>
        <v>18957286.420000076</v>
      </c>
    </row>
    <row r="55" spans="1:8" ht="9.75" customHeight="1">
      <c r="A55" s="127" t="s">
        <v>296</v>
      </c>
      <c r="B55" s="4"/>
      <c r="C55" s="118">
        <v>920943574</v>
      </c>
      <c r="D55" s="118">
        <v>0</v>
      </c>
      <c r="E55" s="133">
        <f t="shared" si="5"/>
        <v>920943574</v>
      </c>
      <c r="F55" s="118">
        <v>920943574</v>
      </c>
      <c r="G55" s="118">
        <v>920943574</v>
      </c>
      <c r="H55" s="125">
        <f aca="true" t="shared" si="6" ref="H55:H60">+G55-C55</f>
        <v>0</v>
      </c>
    </row>
    <row r="56" spans="1:8" ht="20.25" customHeight="1">
      <c r="A56" s="127" t="s">
        <v>297</v>
      </c>
      <c r="B56" s="4"/>
      <c r="C56" s="133">
        <v>884777666</v>
      </c>
      <c r="D56" s="133">
        <v>2738100</v>
      </c>
      <c r="E56" s="133">
        <f t="shared" si="5"/>
        <v>887515766</v>
      </c>
      <c r="F56" s="133">
        <v>887515766</v>
      </c>
      <c r="G56" s="133">
        <v>887515766</v>
      </c>
      <c r="H56" s="128">
        <f t="shared" si="6"/>
        <v>2738100</v>
      </c>
    </row>
    <row r="57" spans="1:8" ht="9.75" customHeight="1">
      <c r="A57" s="127" t="s">
        <v>298</v>
      </c>
      <c r="B57" s="4"/>
      <c r="C57" s="118">
        <v>486661863</v>
      </c>
      <c r="D57" s="118">
        <v>-18072080</v>
      </c>
      <c r="E57" s="133">
        <f t="shared" si="5"/>
        <v>468589783</v>
      </c>
      <c r="F57" s="118">
        <v>468589783</v>
      </c>
      <c r="G57" s="118">
        <v>468589783</v>
      </c>
      <c r="H57" s="125">
        <f t="shared" si="6"/>
        <v>-18072080</v>
      </c>
    </row>
    <row r="58" spans="1:8" ht="9.75" customHeight="1">
      <c r="A58" s="127" t="s">
        <v>299</v>
      </c>
      <c r="B58" s="4"/>
      <c r="C58" s="133">
        <v>116695770</v>
      </c>
      <c r="D58" s="133">
        <v>3250891.13</v>
      </c>
      <c r="E58" s="133">
        <f t="shared" si="5"/>
        <v>119946661.13</v>
      </c>
      <c r="F58" s="133">
        <v>119946661.13</v>
      </c>
      <c r="G58" s="133">
        <v>119946661.13</v>
      </c>
      <c r="H58" s="128">
        <f t="shared" si="6"/>
        <v>3250891.129999995</v>
      </c>
    </row>
    <row r="59" spans="1:8" ht="22.5" customHeight="1">
      <c r="A59" s="127" t="s">
        <v>300</v>
      </c>
      <c r="B59" s="4"/>
      <c r="C59" s="133">
        <v>180832104</v>
      </c>
      <c r="D59" s="133">
        <v>6353188</v>
      </c>
      <c r="E59" s="133">
        <f t="shared" si="5"/>
        <v>187185292</v>
      </c>
      <c r="F59" s="133">
        <v>187185292</v>
      </c>
      <c r="G59" s="133">
        <v>187185292</v>
      </c>
      <c r="H59" s="128">
        <f t="shared" si="6"/>
        <v>6353188</v>
      </c>
    </row>
    <row r="60" spans="1:8" ht="21" customHeight="1">
      <c r="A60" s="134" t="s">
        <v>301</v>
      </c>
      <c r="B60" s="4"/>
      <c r="C60" s="133">
        <v>560282881</v>
      </c>
      <c r="D60" s="133">
        <v>-1645899</v>
      </c>
      <c r="E60" s="133">
        <f t="shared" si="5"/>
        <v>558636982</v>
      </c>
      <c r="F60" s="133">
        <v>558636982</v>
      </c>
      <c r="G60" s="133">
        <v>558636982</v>
      </c>
      <c r="H60" s="128">
        <f t="shared" si="6"/>
        <v>-1645899</v>
      </c>
    </row>
    <row r="61" spans="1:8" ht="9.75" customHeight="1">
      <c r="A61" s="100" t="s">
        <v>302</v>
      </c>
      <c r="B61" s="4"/>
      <c r="C61" s="118">
        <f aca="true" t="shared" si="7" ref="C61:H61">SUM(C62:C65)</f>
        <v>2348542881</v>
      </c>
      <c r="D61" s="118">
        <f t="shared" si="7"/>
        <v>2275704507.38</v>
      </c>
      <c r="E61" s="118">
        <f t="shared" si="7"/>
        <v>4624247388.38</v>
      </c>
      <c r="F61" s="118">
        <f t="shared" si="7"/>
        <v>4624247388.38</v>
      </c>
      <c r="G61" s="118">
        <f t="shared" si="7"/>
        <v>4624247388.38</v>
      </c>
      <c r="H61" s="125">
        <f t="shared" si="7"/>
        <v>2275704507.38</v>
      </c>
    </row>
    <row r="62" spans="1:8" ht="9.75" customHeight="1">
      <c r="A62" s="127" t="s">
        <v>303</v>
      </c>
      <c r="B62" s="4"/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25">
        <f>+G62-C62</f>
        <v>0</v>
      </c>
    </row>
    <row r="63" spans="1:8" ht="9.75" customHeight="1">
      <c r="A63" s="127" t="s">
        <v>304</v>
      </c>
      <c r="B63" s="4"/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25">
        <f>+G63-C63</f>
        <v>0</v>
      </c>
    </row>
    <row r="64" spans="1:8" ht="9.75" customHeight="1">
      <c r="A64" s="127" t="s">
        <v>305</v>
      </c>
      <c r="B64" s="4"/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25">
        <f>+G64-C64</f>
        <v>0</v>
      </c>
    </row>
    <row r="65" spans="1:8" ht="9.75" customHeight="1">
      <c r="A65" s="127" t="s">
        <v>306</v>
      </c>
      <c r="B65" s="4"/>
      <c r="C65" s="118">
        <v>2348542881</v>
      </c>
      <c r="D65" s="118">
        <v>2275704507.38</v>
      </c>
      <c r="E65" s="118">
        <f>+C65+D65</f>
        <v>4624247388.38</v>
      </c>
      <c r="F65" s="118">
        <v>4624247388.38</v>
      </c>
      <c r="G65" s="118">
        <v>4624247388.38</v>
      </c>
      <c r="H65" s="125">
        <f>+G65-C65</f>
        <v>2275704507.38</v>
      </c>
    </row>
    <row r="66" spans="1:8" ht="9.75" customHeight="1">
      <c r="A66" s="100" t="s">
        <v>307</v>
      </c>
      <c r="B66" s="4"/>
      <c r="C66" s="118">
        <f aca="true" t="shared" si="8" ref="C66:H66">+C67+C68</f>
        <v>0</v>
      </c>
      <c r="D66" s="118">
        <f t="shared" si="8"/>
        <v>0</v>
      </c>
      <c r="E66" s="118">
        <f t="shared" si="8"/>
        <v>0</v>
      </c>
      <c r="F66" s="118">
        <f t="shared" si="8"/>
        <v>0</v>
      </c>
      <c r="G66" s="118">
        <f t="shared" si="8"/>
        <v>0</v>
      </c>
      <c r="H66" s="125">
        <f t="shared" si="8"/>
        <v>0</v>
      </c>
    </row>
    <row r="67" spans="1:8" ht="21.75" customHeight="1">
      <c r="A67" s="127" t="s">
        <v>308</v>
      </c>
      <c r="B67" s="4"/>
      <c r="C67" s="133">
        <v>0</v>
      </c>
      <c r="D67" s="133">
        <v>0</v>
      </c>
      <c r="E67" s="133">
        <v>0</v>
      </c>
      <c r="F67" s="133">
        <v>0</v>
      </c>
      <c r="G67" s="133">
        <v>0</v>
      </c>
      <c r="H67" s="128">
        <f>+G67-C67</f>
        <v>0</v>
      </c>
    </row>
    <row r="68" spans="1:8" ht="9.75" customHeight="1">
      <c r="A68" s="127" t="s">
        <v>309</v>
      </c>
      <c r="B68" s="4"/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25">
        <f>+G68-C68</f>
        <v>0</v>
      </c>
    </row>
    <row r="69" spans="1:8" ht="22.5" customHeight="1">
      <c r="A69" s="100" t="s">
        <v>310</v>
      </c>
      <c r="B69" s="4"/>
      <c r="C69" s="133">
        <v>0</v>
      </c>
      <c r="D69" s="133">
        <v>0</v>
      </c>
      <c r="E69" s="133">
        <v>0</v>
      </c>
      <c r="F69" s="133">
        <v>0</v>
      </c>
      <c r="G69" s="133">
        <v>0</v>
      </c>
      <c r="H69" s="128">
        <f>+G69-C69</f>
        <v>0</v>
      </c>
    </row>
    <row r="70" spans="1:8" ht="9.75" customHeight="1">
      <c r="A70" s="100" t="s">
        <v>311</v>
      </c>
      <c r="B70" s="4"/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25">
        <f>+G70-C70</f>
        <v>0</v>
      </c>
    </row>
    <row r="71" spans="1:8" ht="9.75" customHeight="1">
      <c r="A71" s="330" t="s">
        <v>312</v>
      </c>
      <c r="B71" s="4"/>
      <c r="C71" s="130">
        <f aca="true" t="shared" si="9" ref="C71:H71">+C52+C61+C66+C69+C70</f>
        <v>13182440119</v>
      </c>
      <c r="D71" s="130">
        <f t="shared" si="9"/>
        <v>2191349075.28</v>
      </c>
      <c r="E71" s="130">
        <f t="shared" si="9"/>
        <v>15373789194.279999</v>
      </c>
      <c r="F71" s="130">
        <f>+F52+F61+F66+F69+F70</f>
        <v>15373789194.279999</v>
      </c>
      <c r="G71" s="130">
        <f t="shared" si="9"/>
        <v>15373789194.279999</v>
      </c>
      <c r="H71" s="130">
        <f t="shared" si="9"/>
        <v>2191349075.2800007</v>
      </c>
    </row>
    <row r="72" spans="1:8" ht="3" customHeight="1">
      <c r="A72" s="330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97" t="s">
        <v>313</v>
      </c>
      <c r="B74" s="4"/>
      <c r="C74" s="130">
        <f aca="true" t="shared" si="10" ref="C74:H74">+C76</f>
        <v>0</v>
      </c>
      <c r="D74" s="130">
        <f t="shared" si="10"/>
        <v>29308588</v>
      </c>
      <c r="E74" s="130">
        <f t="shared" si="10"/>
        <v>29308588</v>
      </c>
      <c r="F74" s="130">
        <f t="shared" si="10"/>
        <v>29308588</v>
      </c>
      <c r="G74" s="130">
        <f t="shared" si="10"/>
        <v>29308588</v>
      </c>
      <c r="H74" s="130">
        <f t="shared" si="10"/>
        <v>29308588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00" t="s">
        <v>314</v>
      </c>
      <c r="B76" s="4"/>
      <c r="C76" s="118">
        <v>0</v>
      </c>
      <c r="D76" s="118">
        <v>29308588</v>
      </c>
      <c r="E76" s="118">
        <f>+C76+D76</f>
        <v>29308588</v>
      </c>
      <c r="F76" s="118">
        <v>29308588</v>
      </c>
      <c r="G76" s="125">
        <v>29308588</v>
      </c>
      <c r="H76" s="125">
        <f>+G76-C76</f>
        <v>29308588</v>
      </c>
    </row>
    <row r="77" spans="1:8" s="139" customFormat="1" ht="13.5" customHeight="1">
      <c r="A77" s="135" t="s">
        <v>315</v>
      </c>
      <c r="B77" s="136"/>
      <c r="C77" s="137">
        <f aca="true" t="shared" si="11" ref="C77:H77">+C45+C71+C74</f>
        <v>23542398165.82</v>
      </c>
      <c r="D77" s="137">
        <f t="shared" si="11"/>
        <v>2622800541.34</v>
      </c>
      <c r="E77" s="137">
        <f t="shared" si="11"/>
        <v>26165198707.16</v>
      </c>
      <c r="F77" s="137">
        <f t="shared" si="11"/>
        <v>26165198707.16</v>
      </c>
      <c r="G77" s="137">
        <f t="shared" si="11"/>
        <v>26165198707.16</v>
      </c>
      <c r="H77" s="138">
        <f t="shared" si="11"/>
        <v>2622800541.340002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140" t="s">
        <v>316</v>
      </c>
      <c r="B79" s="4"/>
      <c r="C79" s="4"/>
      <c r="D79" s="4"/>
      <c r="E79" s="4"/>
      <c r="F79" s="4"/>
      <c r="G79" s="4"/>
      <c r="H79" s="4"/>
    </row>
    <row r="80" spans="1:8" ht="3.75" customHeight="1">
      <c r="A80" s="141"/>
      <c r="B80" s="4"/>
      <c r="C80" s="4"/>
      <c r="D80" s="4"/>
      <c r="E80" s="4"/>
      <c r="F80" s="4"/>
      <c r="G80" s="4"/>
      <c r="H80" s="4"/>
    </row>
    <row r="81" spans="1:8" ht="9.75" customHeight="1">
      <c r="A81" s="331" t="s">
        <v>317</v>
      </c>
      <c r="B81" s="4"/>
      <c r="C81" s="118">
        <v>0</v>
      </c>
      <c r="D81" s="118">
        <v>29308588</v>
      </c>
      <c r="E81" s="118">
        <f>+C81+D81</f>
        <v>29308588</v>
      </c>
      <c r="F81" s="118">
        <f>+F76</f>
        <v>29308588</v>
      </c>
      <c r="G81" s="118">
        <f>+G76</f>
        <v>29308588</v>
      </c>
      <c r="H81" s="125">
        <f>+G81-C81</f>
        <v>29308588</v>
      </c>
    </row>
    <row r="82" spans="1:8" ht="12.75">
      <c r="A82" s="331"/>
      <c r="B82" s="4"/>
      <c r="C82" s="4"/>
      <c r="D82" s="4"/>
      <c r="E82" s="4"/>
      <c r="F82" s="4"/>
      <c r="G82" s="4"/>
      <c r="H82" s="4"/>
    </row>
    <row r="83" spans="1:8" ht="9.75" customHeight="1">
      <c r="A83" s="331" t="s">
        <v>318</v>
      </c>
      <c r="B83" s="4"/>
      <c r="C83" s="118">
        <v>0</v>
      </c>
      <c r="D83" s="118">
        <v>0</v>
      </c>
      <c r="E83" s="118">
        <v>0</v>
      </c>
      <c r="F83" s="118">
        <v>0</v>
      </c>
      <c r="G83" s="118">
        <v>0</v>
      </c>
      <c r="H83" s="125">
        <f>+G83-C83</f>
        <v>0</v>
      </c>
    </row>
    <row r="84" spans="1:8" ht="12.75">
      <c r="A84" s="331"/>
      <c r="B84" s="4"/>
      <c r="C84" s="4"/>
      <c r="D84" s="4"/>
      <c r="E84" s="4"/>
      <c r="F84" s="4"/>
      <c r="G84" s="4"/>
      <c r="H84" s="4"/>
    </row>
    <row r="85" spans="1:8" ht="12.75">
      <c r="A85" s="142" t="s">
        <v>319</v>
      </c>
      <c r="B85" s="5"/>
      <c r="C85" s="143">
        <f>+C81+C83</f>
        <v>0</v>
      </c>
      <c r="D85" s="143">
        <f>+D83+D81</f>
        <v>29308588</v>
      </c>
      <c r="E85" s="143">
        <f>+E83+E81</f>
        <v>29308588</v>
      </c>
      <c r="F85" s="143">
        <f>+F83+F81</f>
        <v>29308588</v>
      </c>
      <c r="G85" s="143">
        <f>+G83+G81</f>
        <v>29308588</v>
      </c>
      <c r="H85" s="144">
        <f>+H83+H81</f>
        <v>29308588</v>
      </c>
    </row>
    <row r="86" ht="11.25" customHeight="1"/>
  </sheetData>
  <sheetProtection/>
  <mergeCells count="20"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.3937007874015748"/>
  <pageSetup firstPageNumber="139" useFirstPageNumber="1" fitToHeight="0" fitToWidth="1" horizontalDpi="600" verticalDpi="600" orientation="portrait" scale="83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pane xSplit="2" ySplit="11" topLeftCell="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362" t="s">
        <v>320</v>
      </c>
      <c r="B1" s="363"/>
      <c r="C1" s="363"/>
      <c r="D1" s="363"/>
      <c r="E1" s="363"/>
      <c r="F1" s="363"/>
      <c r="G1" s="363"/>
      <c r="H1" s="363"/>
      <c r="I1" s="364"/>
    </row>
    <row r="2" spans="1:9" ht="11.25" customHeight="1">
      <c r="A2" s="365"/>
      <c r="B2" s="366"/>
      <c r="C2" s="366"/>
      <c r="D2" s="366"/>
      <c r="E2" s="366"/>
      <c r="F2" s="366"/>
      <c r="G2" s="366"/>
      <c r="H2" s="366"/>
      <c r="I2" s="367"/>
    </row>
    <row r="3" spans="1:9" ht="11.25" customHeight="1">
      <c r="A3" s="365"/>
      <c r="B3" s="366"/>
      <c r="C3" s="366"/>
      <c r="D3" s="366"/>
      <c r="E3" s="366"/>
      <c r="F3" s="366"/>
      <c r="G3" s="366"/>
      <c r="H3" s="366"/>
      <c r="I3" s="367"/>
    </row>
    <row r="4" spans="1:9" ht="11.25" customHeight="1">
      <c r="A4" s="365"/>
      <c r="B4" s="366"/>
      <c r="C4" s="366"/>
      <c r="D4" s="366"/>
      <c r="E4" s="366"/>
      <c r="F4" s="366"/>
      <c r="G4" s="366"/>
      <c r="H4" s="366"/>
      <c r="I4" s="367"/>
    </row>
    <row r="5" spans="1:9" ht="16.5" customHeight="1">
      <c r="A5" s="368"/>
      <c r="B5" s="369"/>
      <c r="C5" s="369"/>
      <c r="D5" s="369"/>
      <c r="E5" s="369"/>
      <c r="F5" s="369"/>
      <c r="G5" s="369"/>
      <c r="H5" s="369"/>
      <c r="I5" s="370"/>
    </row>
    <row r="6" spans="1:9" ht="12.75">
      <c r="A6" s="342" t="s">
        <v>0</v>
      </c>
      <c r="B6" s="371"/>
      <c r="C6" s="374" t="s">
        <v>321</v>
      </c>
      <c r="D6" s="374"/>
      <c r="E6" s="374"/>
      <c r="F6" s="374"/>
      <c r="G6" s="374"/>
      <c r="H6" s="375" t="s">
        <v>322</v>
      </c>
      <c r="I6" s="375"/>
    </row>
    <row r="7" spans="1:9" ht="12.75">
      <c r="A7" s="343"/>
      <c r="B7" s="372"/>
      <c r="C7" s="345" t="s">
        <v>323</v>
      </c>
      <c r="D7" s="374" t="s">
        <v>324</v>
      </c>
      <c r="E7" s="345" t="s">
        <v>325</v>
      </c>
      <c r="F7" s="345" t="s">
        <v>214</v>
      </c>
      <c r="G7" s="345" t="s">
        <v>231</v>
      </c>
      <c r="H7" s="375"/>
      <c r="I7" s="375"/>
    </row>
    <row r="8" spans="1:9" ht="12.75">
      <c r="A8" s="344"/>
      <c r="B8" s="373"/>
      <c r="C8" s="347"/>
      <c r="D8" s="374"/>
      <c r="E8" s="347"/>
      <c r="F8" s="347"/>
      <c r="G8" s="347"/>
      <c r="H8" s="375"/>
      <c r="I8" s="375"/>
    </row>
    <row r="9" spans="1:9" ht="2.25" customHeight="1">
      <c r="A9" s="50"/>
      <c r="B9" s="51"/>
      <c r="C9" s="51"/>
      <c r="D9" s="51"/>
      <c r="E9" s="51"/>
      <c r="F9" s="51"/>
      <c r="G9" s="51"/>
      <c r="H9" s="117"/>
      <c r="I9" s="51"/>
    </row>
    <row r="10" spans="1:9" ht="9" customHeight="1">
      <c r="A10" s="145" t="s">
        <v>326</v>
      </c>
      <c r="B10" s="4"/>
      <c r="C10" s="146">
        <f aca="true" t="shared" si="0" ref="C10:H10">+C12+C21+C32+C43+C55+C66+C71+C81+C86</f>
        <v>10359958046.820002</v>
      </c>
      <c r="D10" s="146">
        <f t="shared" si="0"/>
        <v>17200496.560000166</v>
      </c>
      <c r="E10" s="146">
        <f t="shared" si="0"/>
        <v>10377158543.380001</v>
      </c>
      <c r="F10" s="146">
        <f t="shared" si="0"/>
        <v>10350613839.689999</v>
      </c>
      <c r="G10" s="146">
        <f t="shared" si="0"/>
        <v>10036270413.709997</v>
      </c>
      <c r="H10" s="350">
        <f t="shared" si="0"/>
        <v>26544703.69000027</v>
      </c>
      <c r="I10" s="351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126" customFormat="1" ht="9" customHeight="1">
      <c r="A12" s="147" t="s">
        <v>327</v>
      </c>
      <c r="B12" s="120"/>
      <c r="C12" s="148">
        <f>SUM(C13:C19)</f>
        <v>3275947033</v>
      </c>
      <c r="D12" s="148">
        <f>SUM(D13:D19)</f>
        <v>-598480545.6899999</v>
      </c>
      <c r="E12" s="148">
        <f>SUM(E13:E19)</f>
        <v>2677466487.3100004</v>
      </c>
      <c r="F12" s="148">
        <f>SUM(F13:F19)</f>
        <v>2676589223.8300004</v>
      </c>
      <c r="G12" s="148">
        <f>SUM(G13:G19)</f>
        <v>2564357816.3199997</v>
      </c>
      <c r="H12" s="348">
        <f>SUM(H13:I19)</f>
        <v>877263.4800000191</v>
      </c>
      <c r="I12" s="349"/>
    </row>
    <row r="13" spans="1:9" s="126" customFormat="1" ht="9" customHeight="1">
      <c r="A13" s="149" t="s">
        <v>328</v>
      </c>
      <c r="B13" s="120"/>
      <c r="C13" s="148">
        <v>1303953681.93</v>
      </c>
      <c r="D13" s="148">
        <v>-194308494.93</v>
      </c>
      <c r="E13" s="148">
        <f>SUM(C13:D13)</f>
        <v>1109645187</v>
      </c>
      <c r="F13" s="148">
        <v>1108767923.52</v>
      </c>
      <c r="G13" s="148">
        <v>1108894476.54</v>
      </c>
      <c r="H13" s="348">
        <f>+E13-F13</f>
        <v>877263.4800000191</v>
      </c>
      <c r="I13" s="349"/>
    </row>
    <row r="14" spans="1:9" s="126" customFormat="1" ht="9" customHeight="1">
      <c r="A14" s="149" t="s">
        <v>329</v>
      </c>
      <c r="B14" s="120"/>
      <c r="C14" s="148">
        <v>91437486.91</v>
      </c>
      <c r="D14" s="148">
        <v>15636765.57</v>
      </c>
      <c r="E14" s="148">
        <f aca="true" t="shared" si="1" ref="E14:E19">SUM(C14:D14)</f>
        <v>107074252.47999999</v>
      </c>
      <c r="F14" s="148">
        <v>107074252.48</v>
      </c>
      <c r="G14" s="148">
        <v>107046954.25</v>
      </c>
      <c r="H14" s="348">
        <f aca="true" t="shared" si="2" ref="H14:H19">+E14-F14</f>
        <v>0</v>
      </c>
      <c r="I14" s="349"/>
    </row>
    <row r="15" spans="1:9" s="126" customFormat="1" ht="9" customHeight="1">
      <c r="A15" s="149" t="s">
        <v>330</v>
      </c>
      <c r="B15" s="120"/>
      <c r="C15" s="148">
        <v>633910763</v>
      </c>
      <c r="D15" s="148">
        <v>-104611724.53</v>
      </c>
      <c r="E15" s="148">
        <f t="shared" si="1"/>
        <v>529299038.47</v>
      </c>
      <c r="F15" s="148">
        <v>529299038.47</v>
      </c>
      <c r="G15" s="148">
        <v>529116883.88</v>
      </c>
      <c r="H15" s="348">
        <f t="shared" si="2"/>
        <v>0</v>
      </c>
      <c r="I15" s="349"/>
    </row>
    <row r="16" spans="1:9" s="126" customFormat="1" ht="9" customHeight="1">
      <c r="A16" s="149" t="s">
        <v>331</v>
      </c>
      <c r="B16" s="120"/>
      <c r="C16" s="148">
        <v>420406097.1</v>
      </c>
      <c r="D16" s="148">
        <v>-46746346.62</v>
      </c>
      <c r="E16" s="148">
        <f t="shared" si="1"/>
        <v>373659750.48</v>
      </c>
      <c r="F16" s="148">
        <v>373659750.48</v>
      </c>
      <c r="G16" s="148">
        <v>370858462.64</v>
      </c>
      <c r="H16" s="348">
        <f t="shared" si="2"/>
        <v>0</v>
      </c>
      <c r="I16" s="349"/>
    </row>
    <row r="17" spans="1:9" s="126" customFormat="1" ht="9" customHeight="1">
      <c r="A17" s="149" t="s">
        <v>332</v>
      </c>
      <c r="B17" s="120"/>
      <c r="C17" s="148">
        <v>630873618.33</v>
      </c>
      <c r="D17" s="148">
        <v>-138441628.77</v>
      </c>
      <c r="E17" s="148">
        <f t="shared" si="1"/>
        <v>492431989.56000006</v>
      </c>
      <c r="F17" s="148">
        <v>492431989.56</v>
      </c>
      <c r="G17" s="148">
        <v>383082967.85</v>
      </c>
      <c r="H17" s="348">
        <f t="shared" si="2"/>
        <v>0</v>
      </c>
      <c r="I17" s="349"/>
    </row>
    <row r="18" spans="1:9" s="126" customFormat="1" ht="9" customHeight="1">
      <c r="A18" s="149" t="s">
        <v>333</v>
      </c>
      <c r="B18" s="120"/>
      <c r="C18" s="148">
        <v>109658612.1</v>
      </c>
      <c r="D18" s="148">
        <v>-109658612.1</v>
      </c>
      <c r="E18" s="148">
        <f t="shared" si="1"/>
        <v>0</v>
      </c>
      <c r="F18" s="148">
        <v>0</v>
      </c>
      <c r="G18" s="148">
        <v>0</v>
      </c>
      <c r="H18" s="348">
        <f t="shared" si="2"/>
        <v>0</v>
      </c>
      <c r="I18" s="349"/>
    </row>
    <row r="19" spans="1:9" s="126" customFormat="1" ht="9" customHeight="1">
      <c r="A19" s="149" t="s">
        <v>334</v>
      </c>
      <c r="B19" s="120"/>
      <c r="C19" s="148">
        <v>85706773.63</v>
      </c>
      <c r="D19" s="148">
        <v>-20350504.31</v>
      </c>
      <c r="E19" s="148">
        <f t="shared" si="1"/>
        <v>65356269.31999999</v>
      </c>
      <c r="F19" s="148">
        <v>65356269.32</v>
      </c>
      <c r="G19" s="148">
        <v>65358071.16</v>
      </c>
      <c r="H19" s="348">
        <f t="shared" si="2"/>
        <v>0</v>
      </c>
      <c r="I19" s="349"/>
    </row>
    <row r="20" spans="1:9" s="126" customFormat="1" ht="2.25" customHeight="1">
      <c r="A20" s="122"/>
      <c r="B20" s="120"/>
      <c r="C20" s="120"/>
      <c r="D20" s="120"/>
      <c r="E20" s="120"/>
      <c r="F20" s="120"/>
      <c r="G20" s="120"/>
      <c r="H20" s="121"/>
      <c r="I20" s="120"/>
    </row>
    <row r="21" spans="1:9" s="126" customFormat="1" ht="9" customHeight="1">
      <c r="A21" s="147" t="s">
        <v>335</v>
      </c>
      <c r="B21" s="120"/>
      <c r="C21" s="148">
        <f>SUM(C22:C30)</f>
        <v>141379401.17</v>
      </c>
      <c r="D21" s="148">
        <f>SUM(D22:D30)</f>
        <v>40857100.49</v>
      </c>
      <c r="E21" s="148">
        <f>SUM(E22:E30)</f>
        <v>182236501.65999997</v>
      </c>
      <c r="F21" s="148">
        <f>SUM(F22:F30)</f>
        <v>182236501.24999997</v>
      </c>
      <c r="G21" s="148">
        <v>168774196.79</v>
      </c>
      <c r="H21" s="348">
        <f>SUM(H22:I30)</f>
        <v>0.4099999964237213</v>
      </c>
      <c r="I21" s="349"/>
    </row>
    <row r="22" spans="1:9" s="126" customFormat="1" ht="9" customHeight="1">
      <c r="A22" s="149" t="s">
        <v>336</v>
      </c>
      <c r="B22" s="120"/>
      <c r="C22" s="150">
        <v>25838901.6</v>
      </c>
      <c r="D22" s="150">
        <v>-4504265.11</v>
      </c>
      <c r="E22" s="150">
        <f>SUM(C22:D22)</f>
        <v>21334636.490000002</v>
      </c>
      <c r="F22" s="150">
        <v>21334636.42</v>
      </c>
      <c r="G22" s="150">
        <v>18378698.82</v>
      </c>
      <c r="H22" s="348">
        <f aca="true" t="shared" si="3" ref="H22:H30">+E22-F22</f>
        <v>0.07000000029802322</v>
      </c>
      <c r="I22" s="349"/>
    </row>
    <row r="23" spans="1:9" s="126" customFormat="1" ht="9" customHeight="1">
      <c r="A23" s="149" t="s">
        <v>337</v>
      </c>
      <c r="B23" s="120"/>
      <c r="C23" s="148">
        <v>15108859.94</v>
      </c>
      <c r="D23" s="148">
        <v>20281292.18</v>
      </c>
      <c r="E23" s="150">
        <f aca="true" t="shared" si="4" ref="E23:E30">SUM(C23:D23)</f>
        <v>35390152.12</v>
      </c>
      <c r="F23" s="148">
        <v>35390151.78</v>
      </c>
      <c r="G23" s="148">
        <v>31003284.76</v>
      </c>
      <c r="H23" s="348">
        <f t="shared" si="3"/>
        <v>0.3399999961256981</v>
      </c>
      <c r="I23" s="349"/>
    </row>
    <row r="24" spans="1:9" s="126" customFormat="1" ht="9" customHeight="1">
      <c r="A24" s="149" t="s">
        <v>338</v>
      </c>
      <c r="B24" s="120"/>
      <c r="C24" s="150">
        <v>308492</v>
      </c>
      <c r="D24" s="150">
        <v>-278072.06</v>
      </c>
      <c r="E24" s="150">
        <f t="shared" si="4"/>
        <v>30419.940000000002</v>
      </c>
      <c r="F24" s="150">
        <v>30419.94</v>
      </c>
      <c r="G24" s="150">
        <v>17179.97</v>
      </c>
      <c r="H24" s="348">
        <f t="shared" si="3"/>
        <v>0</v>
      </c>
      <c r="I24" s="349"/>
    </row>
    <row r="25" spans="1:9" s="126" customFormat="1" ht="9" customHeight="1">
      <c r="A25" s="149" t="s">
        <v>339</v>
      </c>
      <c r="B25" s="120"/>
      <c r="C25" s="148">
        <v>9632009.92</v>
      </c>
      <c r="D25" s="148">
        <v>-6844543.95</v>
      </c>
      <c r="E25" s="150">
        <f t="shared" si="4"/>
        <v>2787465.9699999997</v>
      </c>
      <c r="F25" s="148">
        <v>2787465.97</v>
      </c>
      <c r="G25" s="148">
        <v>2648699.51</v>
      </c>
      <c r="H25" s="348">
        <f t="shared" si="3"/>
        <v>0</v>
      </c>
      <c r="I25" s="349"/>
    </row>
    <row r="26" spans="1:9" s="126" customFormat="1" ht="9" customHeight="1">
      <c r="A26" s="149" t="s">
        <v>340</v>
      </c>
      <c r="B26" s="120"/>
      <c r="C26" s="148">
        <v>2986343</v>
      </c>
      <c r="D26" s="148">
        <v>-2226025.3</v>
      </c>
      <c r="E26" s="150">
        <f t="shared" si="4"/>
        <v>760317.7000000002</v>
      </c>
      <c r="F26" s="148">
        <v>760317.7</v>
      </c>
      <c r="G26" s="148">
        <v>731003.66</v>
      </c>
      <c r="H26" s="348">
        <f t="shared" si="3"/>
        <v>0</v>
      </c>
      <c r="I26" s="349"/>
    </row>
    <row r="27" spans="1:9" s="126" customFormat="1" ht="9" customHeight="1">
      <c r="A27" s="149" t="s">
        <v>341</v>
      </c>
      <c r="B27" s="120"/>
      <c r="C27" s="148">
        <v>68906187.45</v>
      </c>
      <c r="D27" s="148">
        <v>40973766.68</v>
      </c>
      <c r="E27" s="150">
        <f t="shared" si="4"/>
        <v>109879954.13</v>
      </c>
      <c r="F27" s="148">
        <v>109879954.13</v>
      </c>
      <c r="G27" s="148">
        <v>106225301.65</v>
      </c>
      <c r="H27" s="348">
        <f t="shared" si="3"/>
        <v>0</v>
      </c>
      <c r="I27" s="349"/>
    </row>
    <row r="28" spans="1:9" s="126" customFormat="1" ht="9" customHeight="1">
      <c r="A28" s="149" t="s">
        <v>342</v>
      </c>
      <c r="B28" s="120"/>
      <c r="C28" s="150">
        <v>8930719.24</v>
      </c>
      <c r="D28" s="150">
        <v>-6516813.82</v>
      </c>
      <c r="E28" s="150">
        <f t="shared" si="4"/>
        <v>2413905.42</v>
      </c>
      <c r="F28" s="150">
        <v>2413905.42</v>
      </c>
      <c r="G28" s="150">
        <v>2313892.5</v>
      </c>
      <c r="H28" s="348">
        <f t="shared" si="3"/>
        <v>0</v>
      </c>
      <c r="I28" s="349"/>
    </row>
    <row r="29" spans="1:9" s="126" customFormat="1" ht="9" customHeight="1">
      <c r="A29" s="149" t="s">
        <v>343</v>
      </c>
      <c r="B29" s="120"/>
      <c r="C29" s="148">
        <v>7077.27</v>
      </c>
      <c r="D29" s="148">
        <v>4373.95</v>
      </c>
      <c r="E29" s="150">
        <f t="shared" si="4"/>
        <v>11451.220000000001</v>
      </c>
      <c r="F29" s="148">
        <v>11451.22</v>
      </c>
      <c r="G29" s="148">
        <v>11451.22</v>
      </c>
      <c r="H29" s="348">
        <f t="shared" si="3"/>
        <v>0</v>
      </c>
      <c r="I29" s="349"/>
    </row>
    <row r="30" spans="1:9" s="126" customFormat="1" ht="9" customHeight="1">
      <c r="A30" s="149" t="s">
        <v>344</v>
      </c>
      <c r="B30" s="120"/>
      <c r="C30" s="148">
        <v>9660810.75</v>
      </c>
      <c r="D30" s="148">
        <v>-32612.08</v>
      </c>
      <c r="E30" s="150">
        <f t="shared" si="4"/>
        <v>9628198.67</v>
      </c>
      <c r="F30" s="148">
        <v>9628198.67</v>
      </c>
      <c r="G30" s="148">
        <v>7444684.7</v>
      </c>
      <c r="H30" s="348">
        <f t="shared" si="3"/>
        <v>0</v>
      </c>
      <c r="I30" s="349"/>
    </row>
    <row r="31" spans="1:9" s="126" customFormat="1" ht="2.25" customHeight="1">
      <c r="A31" s="122"/>
      <c r="B31" s="120"/>
      <c r="C31" s="120"/>
      <c r="D31" s="120"/>
      <c r="E31" s="120"/>
      <c r="F31" s="120"/>
      <c r="G31" s="120"/>
      <c r="H31" s="121"/>
      <c r="I31" s="120"/>
    </row>
    <row r="32" spans="1:9" s="126" customFormat="1" ht="9" customHeight="1">
      <c r="A32" s="147" t="s">
        <v>345</v>
      </c>
      <c r="B32" s="120"/>
      <c r="C32" s="148">
        <f>SUM(C33:C41)</f>
        <v>233118404.01000002</v>
      </c>
      <c r="D32" s="148">
        <f>SUM(D33:D41)</f>
        <v>224055471.04000002</v>
      </c>
      <c r="E32" s="148">
        <f>SUM(E33:E41)</f>
        <v>457173875.04999995</v>
      </c>
      <c r="F32" s="148">
        <f>SUM(F33:F41)</f>
        <v>457168875.04999995</v>
      </c>
      <c r="G32" s="148">
        <v>431279576.21</v>
      </c>
      <c r="H32" s="348">
        <f>SUM(H33:I41)</f>
        <v>5000</v>
      </c>
      <c r="I32" s="349"/>
    </row>
    <row r="33" spans="1:9" s="126" customFormat="1" ht="9" customHeight="1">
      <c r="A33" s="149" t="s">
        <v>346</v>
      </c>
      <c r="B33" s="120"/>
      <c r="C33" s="148">
        <v>23548990.5</v>
      </c>
      <c r="D33" s="148">
        <v>13393941.22</v>
      </c>
      <c r="E33" s="148">
        <f>SUM(C33:D33)</f>
        <v>36942931.72</v>
      </c>
      <c r="F33" s="148">
        <v>36942931.72</v>
      </c>
      <c r="G33" s="148">
        <v>36589566.33</v>
      </c>
      <c r="H33" s="348">
        <f aca="true" t="shared" si="5" ref="H33:H41">+E33-F33</f>
        <v>0</v>
      </c>
      <c r="I33" s="349"/>
    </row>
    <row r="34" spans="1:9" s="126" customFormat="1" ht="9" customHeight="1">
      <c r="A34" s="149" t="s">
        <v>347</v>
      </c>
      <c r="B34" s="120"/>
      <c r="C34" s="148">
        <v>41764363.62</v>
      </c>
      <c r="D34" s="148">
        <v>10425890.56</v>
      </c>
      <c r="E34" s="148">
        <f aca="true" t="shared" si="6" ref="E34:E41">SUM(C34:D34)</f>
        <v>52190254.18</v>
      </c>
      <c r="F34" s="148">
        <v>52190254.18</v>
      </c>
      <c r="G34" s="148">
        <v>50420253.16</v>
      </c>
      <c r="H34" s="348">
        <f t="shared" si="5"/>
        <v>0</v>
      </c>
      <c r="I34" s="349"/>
    </row>
    <row r="35" spans="1:9" s="126" customFormat="1" ht="9" customHeight="1">
      <c r="A35" s="149" t="s">
        <v>348</v>
      </c>
      <c r="B35" s="120"/>
      <c r="C35" s="150">
        <v>24873032.11</v>
      </c>
      <c r="D35" s="150">
        <v>41254727.24</v>
      </c>
      <c r="E35" s="148">
        <f t="shared" si="6"/>
        <v>66127759.35</v>
      </c>
      <c r="F35" s="150">
        <v>66127759.35</v>
      </c>
      <c r="G35" s="150">
        <v>63230993.43</v>
      </c>
      <c r="H35" s="348">
        <f t="shared" si="5"/>
        <v>0</v>
      </c>
      <c r="I35" s="349"/>
    </row>
    <row r="36" spans="1:9" s="126" customFormat="1" ht="9" customHeight="1">
      <c r="A36" s="149" t="s">
        <v>349</v>
      </c>
      <c r="B36" s="120"/>
      <c r="C36" s="148">
        <v>52085894</v>
      </c>
      <c r="D36" s="148">
        <v>88137831.73</v>
      </c>
      <c r="E36" s="148">
        <f t="shared" si="6"/>
        <v>140223725.73000002</v>
      </c>
      <c r="F36" s="148">
        <v>140223725.73</v>
      </c>
      <c r="G36" s="148">
        <v>139863698.61</v>
      </c>
      <c r="H36" s="348">
        <f t="shared" si="5"/>
        <v>0</v>
      </c>
      <c r="I36" s="349"/>
    </row>
    <row r="37" spans="1:9" s="126" customFormat="1" ht="9" customHeight="1">
      <c r="A37" s="149" t="s">
        <v>350</v>
      </c>
      <c r="B37" s="120"/>
      <c r="C37" s="150">
        <v>7063474.15</v>
      </c>
      <c r="D37" s="150">
        <v>3763626.61</v>
      </c>
      <c r="E37" s="148">
        <f t="shared" si="6"/>
        <v>10827100.76</v>
      </c>
      <c r="F37" s="150">
        <v>10827100.76</v>
      </c>
      <c r="G37" s="150">
        <v>8913011.7</v>
      </c>
      <c r="H37" s="348">
        <f t="shared" si="5"/>
        <v>0</v>
      </c>
      <c r="I37" s="349"/>
    </row>
    <row r="38" spans="1:9" s="126" customFormat="1" ht="9" customHeight="1">
      <c r="A38" s="149" t="s">
        <v>351</v>
      </c>
      <c r="B38" s="120"/>
      <c r="C38" s="148">
        <v>42273383.36</v>
      </c>
      <c r="D38" s="148">
        <v>-7737840.84</v>
      </c>
      <c r="E38" s="148">
        <f t="shared" si="6"/>
        <v>34535542.519999996</v>
      </c>
      <c r="F38" s="148">
        <v>34535542.52</v>
      </c>
      <c r="G38" s="148">
        <v>33717742.52</v>
      </c>
      <c r="H38" s="348">
        <f t="shared" si="5"/>
        <v>0</v>
      </c>
      <c r="I38" s="349"/>
    </row>
    <row r="39" spans="1:9" s="126" customFormat="1" ht="9" customHeight="1">
      <c r="A39" s="149" t="s">
        <v>352</v>
      </c>
      <c r="B39" s="120"/>
      <c r="C39" s="148">
        <v>12348951.07</v>
      </c>
      <c r="D39" s="148">
        <v>-3016600.56</v>
      </c>
      <c r="E39" s="148">
        <f>SUM(C39:D39)</f>
        <v>9332350.51</v>
      </c>
      <c r="F39" s="148">
        <v>9327350.51</v>
      </c>
      <c r="G39" s="148">
        <v>8849662.47</v>
      </c>
      <c r="H39" s="348">
        <f t="shared" si="5"/>
        <v>5000</v>
      </c>
      <c r="I39" s="349"/>
    </row>
    <row r="40" spans="1:9" s="126" customFormat="1" ht="9" customHeight="1">
      <c r="A40" s="149" t="s">
        <v>353</v>
      </c>
      <c r="B40" s="120"/>
      <c r="C40" s="148">
        <v>4619345.65</v>
      </c>
      <c r="D40" s="148">
        <v>2447353.05</v>
      </c>
      <c r="E40" s="148">
        <f t="shared" si="6"/>
        <v>7066698.7</v>
      </c>
      <c r="F40" s="148">
        <v>7066698.7</v>
      </c>
      <c r="G40" s="148">
        <v>6996196.23</v>
      </c>
      <c r="H40" s="348">
        <f t="shared" si="5"/>
        <v>0</v>
      </c>
      <c r="I40" s="349"/>
    </row>
    <row r="41" spans="1:9" s="126" customFormat="1" ht="9" customHeight="1">
      <c r="A41" s="149" t="s">
        <v>354</v>
      </c>
      <c r="B41" s="120"/>
      <c r="C41" s="148">
        <v>24540969.55</v>
      </c>
      <c r="D41" s="148">
        <v>75386542.03</v>
      </c>
      <c r="E41" s="148">
        <f t="shared" si="6"/>
        <v>99927511.58</v>
      </c>
      <c r="F41" s="148">
        <v>99927511.58</v>
      </c>
      <c r="G41" s="148">
        <v>82698451.76</v>
      </c>
      <c r="H41" s="348">
        <f t="shared" si="5"/>
        <v>0</v>
      </c>
      <c r="I41" s="349"/>
    </row>
    <row r="42" spans="1:9" s="126" customFormat="1" ht="2.25" customHeight="1">
      <c r="A42" s="122"/>
      <c r="B42" s="120"/>
      <c r="C42" s="120"/>
      <c r="D42" s="120"/>
      <c r="E42" s="120"/>
      <c r="F42" s="120"/>
      <c r="G42" s="120"/>
      <c r="H42" s="121"/>
      <c r="I42" s="120"/>
    </row>
    <row r="43" spans="1:9" s="126" customFormat="1" ht="9" customHeight="1">
      <c r="A43" s="357" t="s">
        <v>355</v>
      </c>
      <c r="B43" s="120"/>
      <c r="C43" s="353">
        <f>SUM(C45:C53)</f>
        <v>3976374696.2500005</v>
      </c>
      <c r="D43" s="353">
        <f>SUM(D45:D53)</f>
        <v>301184014.68000007</v>
      </c>
      <c r="E43" s="353">
        <f>SUM(E45:E53)</f>
        <v>4277558710.9300003</v>
      </c>
      <c r="F43" s="353">
        <f>SUM(F45:F53)</f>
        <v>4275088681.96</v>
      </c>
      <c r="G43" s="353">
        <f>SUM(G45:G53)</f>
        <v>4122981743.81</v>
      </c>
      <c r="H43" s="358">
        <f>SUM(H45:I53)</f>
        <v>2470028.970000267</v>
      </c>
      <c r="I43" s="359"/>
    </row>
    <row r="44" spans="1:9" s="126" customFormat="1" ht="9" customHeight="1">
      <c r="A44" s="357"/>
      <c r="B44" s="120"/>
      <c r="C44" s="353"/>
      <c r="D44" s="353"/>
      <c r="E44" s="353"/>
      <c r="F44" s="353"/>
      <c r="G44" s="353"/>
      <c r="H44" s="358"/>
      <c r="I44" s="359"/>
    </row>
    <row r="45" spans="1:9" s="126" customFormat="1" ht="9" customHeight="1">
      <c r="A45" s="149" t="s">
        <v>356</v>
      </c>
      <c r="B45" s="120"/>
      <c r="C45" s="150">
        <v>3618347155.34</v>
      </c>
      <c r="D45" s="150">
        <v>262605363.34</v>
      </c>
      <c r="E45" s="150">
        <f>SUM(C45:D45)</f>
        <v>3880952518.6800003</v>
      </c>
      <c r="F45" s="150">
        <v>3879091185.71</v>
      </c>
      <c r="G45" s="150">
        <v>3807352884.61</v>
      </c>
      <c r="H45" s="348">
        <f aca="true" t="shared" si="7" ref="H45:H53">+E45-F45</f>
        <v>1861332.970000267</v>
      </c>
      <c r="I45" s="349"/>
    </row>
    <row r="46" spans="1:9" s="126" customFormat="1" ht="9" customHeight="1">
      <c r="A46" s="149" t="s">
        <v>357</v>
      </c>
      <c r="B46" s="120"/>
      <c r="C46" s="148">
        <v>186008052</v>
      </c>
      <c r="D46" s="148">
        <v>38279700.34</v>
      </c>
      <c r="E46" s="150">
        <f aca="true" t="shared" si="8" ref="E46:E53">SUM(C46:D46)</f>
        <v>224287752.34</v>
      </c>
      <c r="F46" s="148">
        <v>223679056.34</v>
      </c>
      <c r="G46" s="148">
        <v>153599441.1</v>
      </c>
      <c r="H46" s="348">
        <f t="shared" si="7"/>
        <v>608696</v>
      </c>
      <c r="I46" s="349"/>
    </row>
    <row r="47" spans="1:9" s="126" customFormat="1" ht="9" customHeight="1">
      <c r="A47" s="149" t="s">
        <v>358</v>
      </c>
      <c r="B47" s="120"/>
      <c r="C47" s="148">
        <v>33273333</v>
      </c>
      <c r="D47" s="148">
        <v>-24039854.15</v>
      </c>
      <c r="E47" s="150">
        <f t="shared" si="8"/>
        <v>9233478.850000001</v>
      </c>
      <c r="F47" s="148">
        <v>9233478.85</v>
      </c>
      <c r="G47" s="148">
        <v>9233478.85</v>
      </c>
      <c r="H47" s="348">
        <f t="shared" si="7"/>
        <v>0</v>
      </c>
      <c r="I47" s="349"/>
    </row>
    <row r="48" spans="1:9" s="126" customFormat="1" ht="9" customHeight="1">
      <c r="A48" s="149" t="s">
        <v>359</v>
      </c>
      <c r="B48" s="120"/>
      <c r="C48" s="148">
        <v>28957622.65</v>
      </c>
      <c r="D48" s="148">
        <v>-11616667.92</v>
      </c>
      <c r="E48" s="150">
        <f t="shared" si="8"/>
        <v>17340954.729999997</v>
      </c>
      <c r="F48" s="148">
        <v>17340954.73</v>
      </c>
      <c r="G48" s="148">
        <v>17154258.07</v>
      </c>
      <c r="H48" s="348">
        <f t="shared" si="7"/>
        <v>0</v>
      </c>
      <c r="I48" s="349"/>
    </row>
    <row r="49" spans="1:9" s="126" customFormat="1" ht="9" customHeight="1">
      <c r="A49" s="149" t="s">
        <v>360</v>
      </c>
      <c r="B49" s="120"/>
      <c r="C49" s="148">
        <v>108698533.26</v>
      </c>
      <c r="D49" s="148">
        <v>34797452.63</v>
      </c>
      <c r="E49" s="150">
        <f t="shared" si="8"/>
        <v>143495985.89000002</v>
      </c>
      <c r="F49" s="148">
        <v>143495985.89</v>
      </c>
      <c r="G49" s="148">
        <v>133393660.74</v>
      </c>
      <c r="H49" s="348">
        <f t="shared" si="7"/>
        <v>0</v>
      </c>
      <c r="I49" s="349"/>
    </row>
    <row r="50" spans="1:9" s="126" customFormat="1" ht="9" customHeight="1">
      <c r="A50" s="149" t="s">
        <v>361</v>
      </c>
      <c r="B50" s="120"/>
      <c r="C50" s="150">
        <v>0</v>
      </c>
      <c r="D50" s="150">
        <v>0</v>
      </c>
      <c r="E50" s="150">
        <f t="shared" si="8"/>
        <v>0</v>
      </c>
      <c r="F50" s="150">
        <v>0</v>
      </c>
      <c r="G50" s="150">
        <v>0</v>
      </c>
      <c r="H50" s="348">
        <f t="shared" si="7"/>
        <v>0</v>
      </c>
      <c r="I50" s="349"/>
    </row>
    <row r="51" spans="1:9" s="126" customFormat="1" ht="9" customHeight="1">
      <c r="A51" s="149" t="s">
        <v>362</v>
      </c>
      <c r="B51" s="120"/>
      <c r="C51" s="148">
        <v>0</v>
      </c>
      <c r="D51" s="148">
        <v>0</v>
      </c>
      <c r="E51" s="150">
        <f t="shared" si="8"/>
        <v>0</v>
      </c>
      <c r="F51" s="148">
        <v>0</v>
      </c>
      <c r="G51" s="148">
        <v>0</v>
      </c>
      <c r="H51" s="348">
        <f t="shared" si="7"/>
        <v>0</v>
      </c>
      <c r="I51" s="349"/>
    </row>
    <row r="52" spans="1:9" s="126" customFormat="1" ht="9" customHeight="1">
      <c r="A52" s="149" t="s">
        <v>363</v>
      </c>
      <c r="B52" s="120"/>
      <c r="C52" s="148">
        <v>1090000</v>
      </c>
      <c r="D52" s="148">
        <v>1158020.44</v>
      </c>
      <c r="E52" s="150">
        <f t="shared" si="8"/>
        <v>2248020.44</v>
      </c>
      <c r="F52" s="148">
        <v>2248020.44</v>
      </c>
      <c r="G52" s="148">
        <v>2248020.44</v>
      </c>
      <c r="H52" s="348">
        <f t="shared" si="7"/>
        <v>0</v>
      </c>
      <c r="I52" s="349"/>
    </row>
    <row r="53" spans="1:9" s="126" customFormat="1" ht="9" customHeight="1">
      <c r="A53" s="149" t="s">
        <v>364</v>
      </c>
      <c r="B53" s="120"/>
      <c r="C53" s="148">
        <v>0</v>
      </c>
      <c r="D53" s="148">
        <v>0</v>
      </c>
      <c r="E53" s="150">
        <f t="shared" si="8"/>
        <v>0</v>
      </c>
      <c r="F53" s="148">
        <v>0</v>
      </c>
      <c r="G53" s="148">
        <v>0</v>
      </c>
      <c r="H53" s="348">
        <f t="shared" si="7"/>
        <v>0</v>
      </c>
      <c r="I53" s="349"/>
    </row>
    <row r="54" spans="1:9" s="126" customFormat="1" ht="2.25" customHeight="1">
      <c r="A54" s="122"/>
      <c r="B54" s="120"/>
      <c r="C54" s="120"/>
      <c r="D54" s="120"/>
      <c r="E54" s="120"/>
      <c r="F54" s="120"/>
      <c r="G54" s="120"/>
      <c r="H54" s="121"/>
      <c r="I54" s="120"/>
    </row>
    <row r="55" spans="1:9" s="126" customFormat="1" ht="9" customHeight="1">
      <c r="A55" s="151" t="s">
        <v>365</v>
      </c>
      <c r="B55" s="120"/>
      <c r="C55" s="148">
        <f>SUM(C56:C64)</f>
        <v>44499168.13</v>
      </c>
      <c r="D55" s="148">
        <f>SUM(D56:D64)</f>
        <v>-42731435.05</v>
      </c>
      <c r="E55" s="148">
        <f>SUM(E56:E64)</f>
        <v>1767733.079999997</v>
      </c>
      <c r="F55" s="148">
        <f>SUM(F56:F64)</f>
        <v>1767733.08</v>
      </c>
      <c r="G55" s="148">
        <v>1367931.17</v>
      </c>
      <c r="H55" s="348">
        <f>SUM(H56:I64)</f>
        <v>-2.9176590032875538E-09</v>
      </c>
      <c r="I55" s="349"/>
    </row>
    <row r="56" spans="1:9" s="126" customFormat="1" ht="9" customHeight="1">
      <c r="A56" s="149" t="s">
        <v>366</v>
      </c>
      <c r="B56" s="120"/>
      <c r="C56" s="148">
        <v>36934902.82</v>
      </c>
      <c r="D56" s="148">
        <v>-35793914.77</v>
      </c>
      <c r="E56" s="148">
        <f>SUM(C56:D56)</f>
        <v>1140988.049999997</v>
      </c>
      <c r="F56" s="148">
        <v>1140988.05</v>
      </c>
      <c r="G56" s="148">
        <v>792579.22</v>
      </c>
      <c r="H56" s="348">
        <f aca="true" t="shared" si="9" ref="H56:H64">+E56-F56</f>
        <v>-3.026798367500305E-09</v>
      </c>
      <c r="I56" s="349"/>
    </row>
    <row r="57" spans="1:9" s="126" customFormat="1" ht="9" customHeight="1">
      <c r="A57" s="149" t="s">
        <v>367</v>
      </c>
      <c r="B57" s="120"/>
      <c r="C57" s="148">
        <v>3829633.28</v>
      </c>
      <c r="D57" s="148">
        <v>-3712464.11</v>
      </c>
      <c r="E57" s="148">
        <f aca="true" t="shared" si="10" ref="E57:E64">SUM(C57:D57)</f>
        <v>117169.16999999993</v>
      </c>
      <c r="F57" s="148">
        <v>117169.17</v>
      </c>
      <c r="G57" s="148">
        <v>117169.17</v>
      </c>
      <c r="H57" s="348">
        <f t="shared" si="9"/>
        <v>0</v>
      </c>
      <c r="I57" s="349"/>
    </row>
    <row r="58" spans="1:9" s="126" customFormat="1" ht="9" customHeight="1">
      <c r="A58" s="149" t="s">
        <v>368</v>
      </c>
      <c r="B58" s="120"/>
      <c r="C58" s="148">
        <v>13080</v>
      </c>
      <c r="D58" s="148">
        <v>-13080</v>
      </c>
      <c r="E58" s="148">
        <f t="shared" si="10"/>
        <v>0</v>
      </c>
      <c r="F58" s="148">
        <v>0</v>
      </c>
      <c r="G58" s="148">
        <v>0</v>
      </c>
      <c r="H58" s="348">
        <f t="shared" si="9"/>
        <v>0</v>
      </c>
      <c r="I58" s="349"/>
    </row>
    <row r="59" spans="1:9" s="126" customFormat="1" ht="9" customHeight="1">
      <c r="A59" s="149" t="s">
        <v>369</v>
      </c>
      <c r="B59" s="120"/>
      <c r="C59" s="148">
        <v>263759</v>
      </c>
      <c r="D59" s="148">
        <v>-263759</v>
      </c>
      <c r="E59" s="148">
        <f t="shared" si="10"/>
        <v>0</v>
      </c>
      <c r="F59" s="148">
        <v>0</v>
      </c>
      <c r="G59" s="148">
        <v>0</v>
      </c>
      <c r="H59" s="348">
        <f t="shared" si="9"/>
        <v>0</v>
      </c>
      <c r="I59" s="349"/>
    </row>
    <row r="60" spans="1:9" s="126" customFormat="1" ht="9" customHeight="1">
      <c r="A60" s="149" t="s">
        <v>370</v>
      </c>
      <c r="B60" s="120"/>
      <c r="C60" s="148">
        <v>0</v>
      </c>
      <c r="D60" s="148">
        <v>0</v>
      </c>
      <c r="E60" s="148">
        <f t="shared" si="10"/>
        <v>0</v>
      </c>
      <c r="F60" s="148">
        <v>0</v>
      </c>
      <c r="G60" s="148">
        <v>0</v>
      </c>
      <c r="H60" s="348">
        <f t="shared" si="9"/>
        <v>0</v>
      </c>
      <c r="I60" s="349"/>
    </row>
    <row r="61" spans="1:9" s="126" customFormat="1" ht="9" customHeight="1">
      <c r="A61" s="149" t="s">
        <v>371</v>
      </c>
      <c r="B61" s="120"/>
      <c r="C61" s="148">
        <v>1141860.03</v>
      </c>
      <c r="D61" s="148">
        <v>-1083180.66</v>
      </c>
      <c r="E61" s="148">
        <f t="shared" si="10"/>
        <v>58679.37000000011</v>
      </c>
      <c r="F61" s="148">
        <v>58679.37</v>
      </c>
      <c r="G61" s="148">
        <v>7286.29</v>
      </c>
      <c r="H61" s="348">
        <f t="shared" si="9"/>
        <v>1.0913936421275139E-10</v>
      </c>
      <c r="I61" s="349"/>
    </row>
    <row r="62" spans="1:9" s="126" customFormat="1" ht="9" customHeight="1">
      <c r="A62" s="149" t="s">
        <v>372</v>
      </c>
      <c r="B62" s="120"/>
      <c r="C62" s="148">
        <v>25000</v>
      </c>
      <c r="D62" s="148">
        <v>-25000</v>
      </c>
      <c r="E62" s="148">
        <f t="shared" si="10"/>
        <v>0</v>
      </c>
      <c r="F62" s="148">
        <v>0</v>
      </c>
      <c r="G62" s="148">
        <v>0</v>
      </c>
      <c r="H62" s="348">
        <f t="shared" si="9"/>
        <v>0</v>
      </c>
      <c r="I62" s="349"/>
    </row>
    <row r="63" spans="1:9" s="126" customFormat="1" ht="9" customHeight="1">
      <c r="A63" s="149" t="s">
        <v>373</v>
      </c>
      <c r="B63" s="120"/>
      <c r="C63" s="148">
        <v>2173913</v>
      </c>
      <c r="D63" s="148">
        <v>-2173913</v>
      </c>
      <c r="E63" s="148">
        <f t="shared" si="10"/>
        <v>0</v>
      </c>
      <c r="F63" s="148">
        <v>0</v>
      </c>
      <c r="G63" s="148">
        <v>0</v>
      </c>
      <c r="H63" s="348">
        <f t="shared" si="9"/>
        <v>0</v>
      </c>
      <c r="I63" s="349"/>
    </row>
    <row r="64" spans="1:9" s="126" customFormat="1" ht="9" customHeight="1">
      <c r="A64" s="149" t="s">
        <v>374</v>
      </c>
      <c r="B64" s="120"/>
      <c r="C64" s="148">
        <v>117020</v>
      </c>
      <c r="D64" s="148">
        <v>333876.49</v>
      </c>
      <c r="E64" s="148">
        <f t="shared" si="10"/>
        <v>450896.49</v>
      </c>
      <c r="F64" s="148">
        <v>450896.49</v>
      </c>
      <c r="G64" s="148">
        <v>450896.49</v>
      </c>
      <c r="H64" s="348">
        <f t="shared" si="9"/>
        <v>0</v>
      </c>
      <c r="I64" s="349"/>
    </row>
    <row r="65" spans="1:9" s="126" customFormat="1" ht="2.25" customHeight="1">
      <c r="A65" s="122"/>
      <c r="B65" s="120"/>
      <c r="C65" s="120"/>
      <c r="D65" s="120"/>
      <c r="E65" s="120"/>
      <c r="F65" s="120"/>
      <c r="G65" s="120"/>
      <c r="H65" s="121"/>
      <c r="I65" s="120"/>
    </row>
    <row r="66" spans="1:9" s="126" customFormat="1" ht="9" customHeight="1">
      <c r="A66" s="147" t="s">
        <v>375</v>
      </c>
      <c r="B66" s="120"/>
      <c r="C66" s="148">
        <f>SUM(C67:C69)</f>
        <v>106648085</v>
      </c>
      <c r="D66" s="148">
        <f>SUM(D67:D69)</f>
        <v>40214089.35</v>
      </c>
      <c r="E66" s="148">
        <f>SUM(E67:E69)</f>
        <v>146862174.35</v>
      </c>
      <c r="F66" s="148">
        <f>SUM(F67:F69)</f>
        <v>123669763.52000001</v>
      </c>
      <c r="G66" s="148">
        <v>113480350.4</v>
      </c>
      <c r="H66" s="348">
        <f>SUM(H67:I69)</f>
        <v>23192410.82999999</v>
      </c>
      <c r="I66" s="349"/>
    </row>
    <row r="67" spans="1:9" s="126" customFormat="1" ht="9" customHeight="1">
      <c r="A67" s="149" t="s">
        <v>376</v>
      </c>
      <c r="B67" s="120"/>
      <c r="C67" s="148">
        <v>96648085</v>
      </c>
      <c r="D67" s="148">
        <v>-9525363.43</v>
      </c>
      <c r="E67" s="148">
        <f>SUM(C67:D67)</f>
        <v>87122721.57</v>
      </c>
      <c r="F67" s="148">
        <v>63930310.74</v>
      </c>
      <c r="G67" s="148">
        <v>53740897.62</v>
      </c>
      <c r="H67" s="348">
        <f>+E67-F67</f>
        <v>23192410.82999999</v>
      </c>
      <c r="I67" s="349"/>
    </row>
    <row r="68" spans="1:9" s="126" customFormat="1" ht="9" customHeight="1">
      <c r="A68" s="149" t="s">
        <v>377</v>
      </c>
      <c r="B68" s="120"/>
      <c r="C68" s="148">
        <v>0</v>
      </c>
      <c r="D68" s="148">
        <v>59739452.78</v>
      </c>
      <c r="E68" s="148">
        <f>SUM(C68:D68)</f>
        <v>59739452.78</v>
      </c>
      <c r="F68" s="148">
        <v>59739452.78</v>
      </c>
      <c r="G68" s="148">
        <v>59739452.78</v>
      </c>
      <c r="H68" s="348">
        <f>+E68-F68</f>
        <v>0</v>
      </c>
      <c r="I68" s="349"/>
    </row>
    <row r="69" spans="1:9" s="126" customFormat="1" ht="9" customHeight="1">
      <c r="A69" s="149" t="s">
        <v>378</v>
      </c>
      <c r="B69" s="120"/>
      <c r="C69" s="148">
        <v>10000000</v>
      </c>
      <c r="D69" s="148">
        <v>-10000000</v>
      </c>
      <c r="E69" s="148">
        <f>SUM(C69:D69)</f>
        <v>0</v>
      </c>
      <c r="F69" s="148">
        <v>0</v>
      </c>
      <c r="G69" s="148">
        <v>0</v>
      </c>
      <c r="H69" s="348">
        <f>+E69-F69</f>
        <v>0</v>
      </c>
      <c r="I69" s="349"/>
    </row>
    <row r="70" spans="1:9" s="126" customFormat="1" ht="2.25" customHeight="1">
      <c r="A70" s="122"/>
      <c r="B70" s="120"/>
      <c r="C70" s="120"/>
      <c r="D70" s="120"/>
      <c r="E70" s="120"/>
      <c r="F70" s="120"/>
      <c r="G70" s="120"/>
      <c r="H70" s="121"/>
      <c r="I70" s="120"/>
    </row>
    <row r="71" spans="1:9" s="126" customFormat="1" ht="9" customHeight="1">
      <c r="A71" s="151" t="s">
        <v>379</v>
      </c>
      <c r="B71" s="120"/>
      <c r="C71" s="150">
        <f>SUM(C72:C79)</f>
        <v>1000000</v>
      </c>
      <c r="D71" s="150">
        <f>SUM(D72:D79)</f>
        <v>-1000000</v>
      </c>
      <c r="E71" s="150">
        <f>SUM(E72:E79)</f>
        <v>0</v>
      </c>
      <c r="F71" s="150">
        <f>SUM(F72:F79)</f>
        <v>0</v>
      </c>
      <c r="G71" s="150">
        <f>SUM(G72:G79)</f>
        <v>0</v>
      </c>
      <c r="H71" s="361">
        <f>SUM(H72:I79)</f>
        <v>0</v>
      </c>
      <c r="I71" s="359"/>
    </row>
    <row r="72" spans="1:9" s="126" customFormat="1" ht="9" customHeight="1">
      <c r="A72" s="149" t="s">
        <v>380</v>
      </c>
      <c r="B72" s="120"/>
      <c r="C72" s="150">
        <v>0</v>
      </c>
      <c r="D72" s="150">
        <v>0</v>
      </c>
      <c r="E72" s="150">
        <f>SUM(C72:D72)</f>
        <v>0</v>
      </c>
      <c r="F72" s="150">
        <v>0</v>
      </c>
      <c r="G72" s="150">
        <v>0</v>
      </c>
      <c r="H72" s="348">
        <f aca="true" t="shared" si="11" ref="H72:H79">+E72-F72</f>
        <v>0</v>
      </c>
      <c r="I72" s="349"/>
    </row>
    <row r="73" spans="1:9" s="126" customFormat="1" ht="9" customHeight="1">
      <c r="A73" s="149" t="s">
        <v>381</v>
      </c>
      <c r="B73" s="120"/>
      <c r="C73" s="148">
        <v>0</v>
      </c>
      <c r="D73" s="148">
        <v>0</v>
      </c>
      <c r="E73" s="148">
        <f>SUM(C73:D73)</f>
        <v>0</v>
      </c>
      <c r="F73" s="148">
        <v>0</v>
      </c>
      <c r="G73" s="148">
        <v>0</v>
      </c>
      <c r="H73" s="348">
        <f t="shared" si="11"/>
        <v>0</v>
      </c>
      <c r="I73" s="349"/>
    </row>
    <row r="74" spans="1:9" s="126" customFormat="1" ht="9" customHeight="1">
      <c r="A74" s="149" t="s">
        <v>382</v>
      </c>
      <c r="B74" s="120"/>
      <c r="C74" s="148">
        <v>0</v>
      </c>
      <c r="D74" s="148">
        <v>0</v>
      </c>
      <c r="E74" s="148">
        <f>SUM(C74:D74)</f>
        <v>0</v>
      </c>
      <c r="F74" s="148">
        <v>0</v>
      </c>
      <c r="G74" s="148">
        <v>0</v>
      </c>
      <c r="H74" s="348">
        <f t="shared" si="11"/>
        <v>0</v>
      </c>
      <c r="I74" s="349"/>
    </row>
    <row r="75" spans="1:9" s="126" customFormat="1" ht="9" customHeight="1">
      <c r="A75" s="149" t="s">
        <v>383</v>
      </c>
      <c r="B75" s="120"/>
      <c r="C75" s="148">
        <v>0</v>
      </c>
      <c r="D75" s="148">
        <v>0</v>
      </c>
      <c r="E75" s="148">
        <f>SUM(C75:D75)</f>
        <v>0</v>
      </c>
      <c r="F75" s="148">
        <v>0</v>
      </c>
      <c r="G75" s="148">
        <v>0</v>
      </c>
      <c r="H75" s="348">
        <f t="shared" si="11"/>
        <v>0</v>
      </c>
      <c r="I75" s="349"/>
    </row>
    <row r="76" spans="1:9" s="126" customFormat="1" ht="9" customHeight="1">
      <c r="A76" s="354" t="s">
        <v>384</v>
      </c>
      <c r="B76" s="120"/>
      <c r="C76" s="360">
        <v>1000000</v>
      </c>
      <c r="D76" s="360">
        <v>-1000000</v>
      </c>
      <c r="E76" s="360">
        <f>SUM(C76:D77)</f>
        <v>0</v>
      </c>
      <c r="F76" s="360">
        <v>0</v>
      </c>
      <c r="G76" s="360">
        <v>0</v>
      </c>
      <c r="H76" s="348">
        <f t="shared" si="11"/>
        <v>0</v>
      </c>
      <c r="I76" s="349"/>
    </row>
    <row r="77" spans="1:9" s="126" customFormat="1" ht="9" customHeight="1">
      <c r="A77" s="354"/>
      <c r="B77" s="120"/>
      <c r="C77" s="360"/>
      <c r="D77" s="360"/>
      <c r="E77" s="360"/>
      <c r="F77" s="360"/>
      <c r="G77" s="360"/>
      <c r="H77" s="348">
        <f t="shared" si="11"/>
        <v>0</v>
      </c>
      <c r="I77" s="349"/>
    </row>
    <row r="78" spans="1:9" s="126" customFormat="1" ht="9" customHeight="1">
      <c r="A78" s="149" t="s">
        <v>385</v>
      </c>
      <c r="B78" s="120"/>
      <c r="C78" s="148">
        <v>0</v>
      </c>
      <c r="D78" s="148">
        <v>0</v>
      </c>
      <c r="E78" s="148">
        <f>SUM(C78:D78)</f>
        <v>0</v>
      </c>
      <c r="F78" s="148">
        <v>0</v>
      </c>
      <c r="G78" s="148">
        <v>0</v>
      </c>
      <c r="H78" s="348">
        <f t="shared" si="11"/>
        <v>0</v>
      </c>
      <c r="I78" s="349"/>
    </row>
    <row r="79" spans="1:9" s="126" customFormat="1" ht="9" customHeight="1">
      <c r="A79" s="149" t="s">
        <v>386</v>
      </c>
      <c r="B79" s="120"/>
      <c r="C79" s="150">
        <v>0</v>
      </c>
      <c r="D79" s="150">
        <v>0</v>
      </c>
      <c r="E79" s="150">
        <f>SUM(C79:D79)</f>
        <v>0</v>
      </c>
      <c r="F79" s="150">
        <v>0</v>
      </c>
      <c r="G79" s="150">
        <v>0</v>
      </c>
      <c r="H79" s="348">
        <f t="shared" si="11"/>
        <v>0</v>
      </c>
      <c r="I79" s="349"/>
    </row>
    <row r="80" spans="1:9" s="126" customFormat="1" ht="2.25" customHeight="1">
      <c r="A80" s="122"/>
      <c r="B80" s="120"/>
      <c r="C80" s="120"/>
      <c r="D80" s="120"/>
      <c r="E80" s="120"/>
      <c r="F80" s="120"/>
      <c r="G80" s="120"/>
      <c r="H80" s="121"/>
      <c r="I80" s="120"/>
    </row>
    <row r="81" spans="1:9" s="126" customFormat="1" ht="9" customHeight="1">
      <c r="A81" s="147" t="s">
        <v>387</v>
      </c>
      <c r="B81" s="120"/>
      <c r="C81" s="148">
        <f>SUM(C82:C84)</f>
        <v>2295871745.66</v>
      </c>
      <c r="D81" s="148">
        <f>SUM(D82:D84)</f>
        <v>44731911.38</v>
      </c>
      <c r="E81" s="148">
        <f>SUM(E82:E84)</f>
        <v>2340603657.0399995</v>
      </c>
      <c r="F81" s="148">
        <f>SUM(F82:F84)</f>
        <v>2340603657.04</v>
      </c>
      <c r="G81" s="148">
        <f>SUM(G82:G84)</f>
        <v>2340539395.0499997</v>
      </c>
      <c r="H81" s="348">
        <f>SUM(H82:I84)</f>
        <v>0</v>
      </c>
      <c r="I81" s="349"/>
    </row>
    <row r="82" spans="1:9" s="126" customFormat="1" ht="9" customHeight="1">
      <c r="A82" s="149" t="s">
        <v>388</v>
      </c>
      <c r="B82" s="120"/>
      <c r="C82" s="148">
        <v>2295871745.66</v>
      </c>
      <c r="D82" s="148">
        <v>43704069.74</v>
      </c>
      <c r="E82" s="148">
        <f>SUM(C82:D82)</f>
        <v>2339575815.3999996</v>
      </c>
      <c r="F82" s="148">
        <v>2339575815.4</v>
      </c>
      <c r="G82" s="148">
        <v>2339511553.41</v>
      </c>
      <c r="H82" s="348">
        <f>+E82-F82</f>
        <v>0</v>
      </c>
      <c r="I82" s="349"/>
    </row>
    <row r="83" spans="1:9" s="126" customFormat="1" ht="9" customHeight="1">
      <c r="A83" s="149" t="s">
        <v>389</v>
      </c>
      <c r="B83" s="120"/>
      <c r="C83" s="148">
        <v>0</v>
      </c>
      <c r="D83" s="148">
        <v>0</v>
      </c>
      <c r="E83" s="148">
        <f>SUM(C83:D83)</f>
        <v>0</v>
      </c>
      <c r="F83" s="148">
        <v>0</v>
      </c>
      <c r="G83" s="148">
        <v>0</v>
      </c>
      <c r="H83" s="348">
        <f>+E83-F83</f>
        <v>0</v>
      </c>
      <c r="I83" s="349"/>
    </row>
    <row r="84" spans="1:9" s="126" customFormat="1" ht="9" customHeight="1">
      <c r="A84" s="149" t="s">
        <v>390</v>
      </c>
      <c r="B84" s="120"/>
      <c r="C84" s="148">
        <v>0</v>
      </c>
      <c r="D84" s="148">
        <v>1027841.64</v>
      </c>
      <c r="E84" s="148">
        <f>SUM(C84:D85)</f>
        <v>1027841.64</v>
      </c>
      <c r="F84" s="148">
        <v>1027841.64</v>
      </c>
      <c r="G84" s="148">
        <v>1027841.64</v>
      </c>
      <c r="H84" s="348">
        <f>+E84-F84</f>
        <v>0</v>
      </c>
      <c r="I84" s="349"/>
    </row>
    <row r="85" spans="1:9" s="126" customFormat="1" ht="2.25" customHeight="1">
      <c r="A85" s="122"/>
      <c r="B85" s="120"/>
      <c r="C85" s="120"/>
      <c r="D85" s="120"/>
      <c r="E85" s="120"/>
      <c r="F85" s="120"/>
      <c r="G85" s="120"/>
      <c r="H85" s="121"/>
      <c r="I85" s="120"/>
    </row>
    <row r="86" spans="1:9" s="126" customFormat="1" ht="9" customHeight="1">
      <c r="A86" s="147" t="s">
        <v>391</v>
      </c>
      <c r="B86" s="120"/>
      <c r="C86" s="148">
        <f>SUM(C87:C93)</f>
        <v>285119513.6</v>
      </c>
      <c r="D86" s="148">
        <f>SUM(D87:D93)</f>
        <v>8369890.36</v>
      </c>
      <c r="E86" s="148">
        <f>SUM(E87:E93)</f>
        <v>293489403.96000004</v>
      </c>
      <c r="F86" s="148">
        <f>SUM(F87:F93)</f>
        <v>293489403.96</v>
      </c>
      <c r="G86" s="148">
        <v>293489403.96</v>
      </c>
      <c r="H86" s="348">
        <f>SUM(H87:I93)</f>
        <v>0</v>
      </c>
      <c r="I86" s="349"/>
    </row>
    <row r="87" spans="1:9" s="126" customFormat="1" ht="9" customHeight="1">
      <c r="A87" s="149" t="s">
        <v>392</v>
      </c>
      <c r="B87" s="120"/>
      <c r="C87" s="148">
        <v>0</v>
      </c>
      <c r="D87" s="148">
        <v>0</v>
      </c>
      <c r="E87" s="148">
        <f>SUM(C87:D87)</f>
        <v>0</v>
      </c>
      <c r="F87" s="148">
        <v>0</v>
      </c>
      <c r="G87" s="148">
        <v>0</v>
      </c>
      <c r="H87" s="348">
        <f aca="true" t="shared" si="12" ref="H87:H93">+E87-F87</f>
        <v>0</v>
      </c>
      <c r="I87" s="349"/>
    </row>
    <row r="88" spans="1:9" s="126" customFormat="1" ht="9" customHeight="1">
      <c r="A88" s="149" t="s">
        <v>393</v>
      </c>
      <c r="B88" s="120"/>
      <c r="C88" s="148">
        <v>285119513.6</v>
      </c>
      <c r="D88" s="148">
        <v>8369890.36</v>
      </c>
      <c r="E88" s="148">
        <f aca="true" t="shared" si="13" ref="E88:E93">SUM(C88:D88)</f>
        <v>293489403.96000004</v>
      </c>
      <c r="F88" s="148">
        <v>293489403.96</v>
      </c>
      <c r="G88" s="148">
        <v>293489403.96</v>
      </c>
      <c r="H88" s="348">
        <f t="shared" si="12"/>
        <v>0</v>
      </c>
      <c r="I88" s="349"/>
    </row>
    <row r="89" spans="1:9" s="126" customFormat="1" ht="9" customHeight="1">
      <c r="A89" s="149" t="s">
        <v>394</v>
      </c>
      <c r="B89" s="120"/>
      <c r="C89" s="148">
        <v>0</v>
      </c>
      <c r="D89" s="148">
        <v>0</v>
      </c>
      <c r="E89" s="148">
        <f t="shared" si="13"/>
        <v>0</v>
      </c>
      <c r="F89" s="148">
        <v>0</v>
      </c>
      <c r="G89" s="148">
        <v>0</v>
      </c>
      <c r="H89" s="348">
        <f t="shared" si="12"/>
        <v>0</v>
      </c>
      <c r="I89" s="349"/>
    </row>
    <row r="90" spans="1:9" s="126" customFormat="1" ht="9" customHeight="1">
      <c r="A90" s="149" t="s">
        <v>395</v>
      </c>
      <c r="B90" s="120"/>
      <c r="C90" s="148">
        <v>0</v>
      </c>
      <c r="D90" s="148">
        <v>0</v>
      </c>
      <c r="E90" s="148">
        <f t="shared" si="13"/>
        <v>0</v>
      </c>
      <c r="F90" s="148">
        <v>0</v>
      </c>
      <c r="G90" s="148">
        <v>0</v>
      </c>
      <c r="H90" s="348">
        <f t="shared" si="12"/>
        <v>0</v>
      </c>
      <c r="I90" s="349"/>
    </row>
    <row r="91" spans="1:9" s="126" customFormat="1" ht="9" customHeight="1">
      <c r="A91" s="149" t="s">
        <v>396</v>
      </c>
      <c r="B91" s="120"/>
      <c r="C91" s="148">
        <v>0</v>
      </c>
      <c r="D91" s="148">
        <v>0</v>
      </c>
      <c r="E91" s="148">
        <f t="shared" si="13"/>
        <v>0</v>
      </c>
      <c r="F91" s="148">
        <v>0</v>
      </c>
      <c r="G91" s="148">
        <v>0</v>
      </c>
      <c r="H91" s="348">
        <f t="shared" si="12"/>
        <v>0</v>
      </c>
      <c r="I91" s="349"/>
    </row>
    <row r="92" spans="1:9" s="126" customFormat="1" ht="9" customHeight="1">
      <c r="A92" s="149" t="s">
        <v>397</v>
      </c>
      <c r="B92" s="120"/>
      <c r="C92" s="148">
        <v>0</v>
      </c>
      <c r="D92" s="148">
        <v>0</v>
      </c>
      <c r="E92" s="148">
        <f t="shared" si="13"/>
        <v>0</v>
      </c>
      <c r="F92" s="148">
        <v>0</v>
      </c>
      <c r="G92" s="148">
        <v>0</v>
      </c>
      <c r="H92" s="348">
        <f t="shared" si="12"/>
        <v>0</v>
      </c>
      <c r="I92" s="349"/>
    </row>
    <row r="93" spans="1:9" s="126" customFormat="1" ht="9" customHeight="1">
      <c r="A93" s="149" t="s">
        <v>398</v>
      </c>
      <c r="B93" s="120"/>
      <c r="C93" s="148">
        <v>0</v>
      </c>
      <c r="D93" s="148">
        <v>0</v>
      </c>
      <c r="E93" s="148">
        <f t="shared" si="13"/>
        <v>0</v>
      </c>
      <c r="F93" s="148">
        <v>0</v>
      </c>
      <c r="G93" s="148">
        <v>0</v>
      </c>
      <c r="H93" s="348">
        <f t="shared" si="12"/>
        <v>0</v>
      </c>
      <c r="I93" s="349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145" t="s">
        <v>399</v>
      </c>
      <c r="B96" s="4"/>
      <c r="C96" s="146">
        <f>+C98+C107+C118+C129+C141+C152+C157+C167+C172</f>
        <v>13182440119</v>
      </c>
      <c r="D96" s="146">
        <f aca="true" t="shared" si="14" ref="D96:I96">+D98+D107+D118+D129+D141+D152+D157+D167+D172</f>
        <v>2496971101.1200004</v>
      </c>
      <c r="E96" s="146">
        <f t="shared" si="14"/>
        <v>15679411220.119999</v>
      </c>
      <c r="F96" s="146">
        <f t="shared" si="14"/>
        <v>15505268992.550001</v>
      </c>
      <c r="G96" s="146">
        <f t="shared" si="14"/>
        <v>15500767957.720001</v>
      </c>
      <c r="H96" s="350">
        <f t="shared" si="14"/>
        <v>174142227.56999955</v>
      </c>
      <c r="I96" s="351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126" customFormat="1" ht="9" customHeight="1">
      <c r="A98" s="147" t="s">
        <v>327</v>
      </c>
      <c r="B98" s="120"/>
      <c r="C98" s="148">
        <f>SUM(C99:C105)</f>
        <v>20659640</v>
      </c>
      <c r="D98" s="148">
        <f>SUM(D99:D105)</f>
        <v>873674729.92</v>
      </c>
      <c r="E98" s="148">
        <f>SUM(E99:E105)</f>
        <v>894334369.92</v>
      </c>
      <c r="F98" s="148">
        <f>SUM(F99:F105)</f>
        <v>892379638.6</v>
      </c>
      <c r="G98" s="148">
        <f>SUM(G99:G105)</f>
        <v>892379638.6</v>
      </c>
      <c r="H98" s="348">
        <f>SUM(H99:I105)</f>
        <v>1954731.319999976</v>
      </c>
      <c r="I98" s="349"/>
    </row>
    <row r="99" spans="1:9" s="126" customFormat="1" ht="9" customHeight="1">
      <c r="A99" s="149" t="s">
        <v>328</v>
      </c>
      <c r="B99" s="120"/>
      <c r="C99" s="148">
        <v>10927804</v>
      </c>
      <c r="D99" s="148">
        <v>334217077.38</v>
      </c>
      <c r="E99" s="148">
        <f>SUM(C99:D99)</f>
        <v>345144881.38</v>
      </c>
      <c r="F99" s="148">
        <v>343645832.76</v>
      </c>
      <c r="G99" s="148">
        <v>343645832.76</v>
      </c>
      <c r="H99" s="348">
        <f aca="true" t="shared" si="15" ref="H99:H105">+E99-F99</f>
        <v>1499048.6200000048</v>
      </c>
      <c r="I99" s="349"/>
    </row>
    <row r="100" spans="1:9" s="126" customFormat="1" ht="9" customHeight="1">
      <c r="A100" s="149" t="s">
        <v>329</v>
      </c>
      <c r="B100" s="120"/>
      <c r="C100" s="148">
        <v>360000</v>
      </c>
      <c r="D100" s="148">
        <v>8667264.35</v>
      </c>
      <c r="E100" s="148">
        <f aca="true" t="shared" si="16" ref="E100:E105">SUM(C100:D100)</f>
        <v>9027264.35</v>
      </c>
      <c r="F100" s="148">
        <v>9004731.7</v>
      </c>
      <c r="G100" s="148">
        <v>9004731.7</v>
      </c>
      <c r="H100" s="348">
        <f t="shared" si="15"/>
        <v>22532.650000000373</v>
      </c>
      <c r="I100" s="349"/>
    </row>
    <row r="101" spans="1:9" s="126" customFormat="1" ht="9" customHeight="1">
      <c r="A101" s="149" t="s">
        <v>330</v>
      </c>
      <c r="B101" s="120"/>
      <c r="C101" s="148">
        <v>3654304</v>
      </c>
      <c r="D101" s="148">
        <v>164132194.43</v>
      </c>
      <c r="E101" s="148">
        <f t="shared" si="16"/>
        <v>167786498.43</v>
      </c>
      <c r="F101" s="148">
        <v>167420222.05</v>
      </c>
      <c r="G101" s="148">
        <v>167420222.05</v>
      </c>
      <c r="H101" s="348">
        <f t="shared" si="15"/>
        <v>366276.37999999523</v>
      </c>
      <c r="I101" s="349"/>
    </row>
    <row r="102" spans="1:9" s="126" customFormat="1" ht="9" customHeight="1">
      <c r="A102" s="149" t="s">
        <v>331</v>
      </c>
      <c r="B102" s="120"/>
      <c r="C102" s="148">
        <v>3814176</v>
      </c>
      <c r="D102" s="148">
        <v>94793240.88</v>
      </c>
      <c r="E102" s="148">
        <f t="shared" si="16"/>
        <v>98607416.88</v>
      </c>
      <c r="F102" s="148">
        <v>98555059.03</v>
      </c>
      <c r="G102" s="148">
        <v>98555059.03</v>
      </c>
      <c r="H102" s="348">
        <f t="shared" si="15"/>
        <v>52357.84999999404</v>
      </c>
      <c r="I102" s="349"/>
    </row>
    <row r="103" spans="1:9" s="126" customFormat="1" ht="9" customHeight="1">
      <c r="A103" s="149" t="s">
        <v>332</v>
      </c>
      <c r="B103" s="120"/>
      <c r="C103" s="148">
        <v>1053679</v>
      </c>
      <c r="D103" s="148">
        <v>263048110.38</v>
      </c>
      <c r="E103" s="148">
        <f t="shared" si="16"/>
        <v>264101789.38</v>
      </c>
      <c r="F103" s="148">
        <v>264093386.58</v>
      </c>
      <c r="G103" s="148">
        <v>264093386.58</v>
      </c>
      <c r="H103" s="348">
        <f t="shared" si="15"/>
        <v>8402.799999982119</v>
      </c>
      <c r="I103" s="349"/>
    </row>
    <row r="104" spans="1:9" s="126" customFormat="1" ht="9" customHeight="1">
      <c r="A104" s="149" t="s">
        <v>333</v>
      </c>
      <c r="B104" s="120"/>
      <c r="C104" s="148">
        <v>0</v>
      </c>
      <c r="D104" s="148">
        <v>0</v>
      </c>
      <c r="E104" s="148">
        <f t="shared" si="16"/>
        <v>0</v>
      </c>
      <c r="F104" s="148">
        <v>0</v>
      </c>
      <c r="G104" s="148">
        <v>0</v>
      </c>
      <c r="H104" s="348">
        <f t="shared" si="15"/>
        <v>0</v>
      </c>
      <c r="I104" s="349"/>
    </row>
    <row r="105" spans="1:9" s="126" customFormat="1" ht="9" customHeight="1">
      <c r="A105" s="149" t="s">
        <v>334</v>
      </c>
      <c r="B105" s="120"/>
      <c r="C105" s="148">
        <v>849677</v>
      </c>
      <c r="D105" s="148">
        <v>8816842.5</v>
      </c>
      <c r="E105" s="148">
        <f t="shared" si="16"/>
        <v>9666519.5</v>
      </c>
      <c r="F105" s="148">
        <v>9660406.48</v>
      </c>
      <c r="G105" s="148">
        <v>9660406.48</v>
      </c>
      <c r="H105" s="348">
        <f t="shared" si="15"/>
        <v>6113.019999999553</v>
      </c>
      <c r="I105" s="349"/>
    </row>
    <row r="106" spans="1:9" s="126" customFormat="1" ht="3.75" customHeight="1">
      <c r="A106" s="122"/>
      <c r="B106" s="120"/>
      <c r="C106" s="120"/>
      <c r="D106" s="120"/>
      <c r="E106" s="120"/>
      <c r="F106" s="120"/>
      <c r="G106" s="120"/>
      <c r="H106" s="121"/>
      <c r="I106" s="120"/>
    </row>
    <row r="107" spans="1:9" s="126" customFormat="1" ht="9" customHeight="1">
      <c r="A107" s="147" t="s">
        <v>335</v>
      </c>
      <c r="B107" s="120"/>
      <c r="C107" s="148">
        <f aca="true" t="shared" si="17" ref="C107:I107">SUM(C108:C116)</f>
        <v>2938500</v>
      </c>
      <c r="D107" s="148">
        <f t="shared" si="17"/>
        <v>7032396.18</v>
      </c>
      <c r="E107" s="148">
        <f t="shared" si="17"/>
        <v>9970896.18</v>
      </c>
      <c r="F107" s="148">
        <f t="shared" si="17"/>
        <v>9879498.61</v>
      </c>
      <c r="G107" s="148">
        <f t="shared" si="17"/>
        <v>9795355.2</v>
      </c>
      <c r="H107" s="348">
        <f t="shared" si="17"/>
        <v>91397.56999999972</v>
      </c>
      <c r="I107" s="349">
        <f t="shared" si="17"/>
        <v>0</v>
      </c>
    </row>
    <row r="108" spans="1:9" s="126" customFormat="1" ht="9.75" customHeight="1">
      <c r="A108" s="149" t="s">
        <v>336</v>
      </c>
      <c r="B108" s="120"/>
      <c r="C108" s="150">
        <v>48000</v>
      </c>
      <c r="D108" s="150">
        <v>979247</v>
      </c>
      <c r="E108" s="150">
        <f>SUM(C108:D108)</f>
        <v>1027247</v>
      </c>
      <c r="F108" s="150">
        <v>1024983.81</v>
      </c>
      <c r="G108" s="150">
        <v>1024983.81</v>
      </c>
      <c r="H108" s="348">
        <f aca="true" t="shared" si="18" ref="H108:H116">+E108-F108</f>
        <v>2263.189999999944</v>
      </c>
      <c r="I108" s="349"/>
    </row>
    <row r="109" spans="1:9" s="126" customFormat="1" ht="9" customHeight="1">
      <c r="A109" s="149" t="s">
        <v>337</v>
      </c>
      <c r="B109" s="120"/>
      <c r="C109" s="148">
        <v>2603000</v>
      </c>
      <c r="D109" s="148">
        <v>-2001535.82</v>
      </c>
      <c r="E109" s="150">
        <f aca="true" t="shared" si="19" ref="E109:E116">SUM(C109:D109)</f>
        <v>601464.1799999999</v>
      </c>
      <c r="F109" s="148">
        <v>601459.93</v>
      </c>
      <c r="G109" s="148">
        <v>517316.52</v>
      </c>
      <c r="H109" s="348">
        <f t="shared" si="18"/>
        <v>4.249999999883585</v>
      </c>
      <c r="I109" s="349"/>
    </row>
    <row r="110" spans="1:9" s="126" customFormat="1" ht="9" customHeight="1">
      <c r="A110" s="149" t="s">
        <v>338</v>
      </c>
      <c r="B110" s="120"/>
      <c r="C110" s="150">
        <v>0</v>
      </c>
      <c r="D110" s="150">
        <v>0</v>
      </c>
      <c r="E110" s="150">
        <f t="shared" si="19"/>
        <v>0</v>
      </c>
      <c r="F110" s="150">
        <v>0</v>
      </c>
      <c r="G110" s="150">
        <v>0</v>
      </c>
      <c r="H110" s="348">
        <f t="shared" si="18"/>
        <v>0</v>
      </c>
      <c r="I110" s="349"/>
    </row>
    <row r="111" spans="1:9" s="126" customFormat="1" ht="9" customHeight="1">
      <c r="A111" s="149" t="s">
        <v>339</v>
      </c>
      <c r="B111" s="120"/>
      <c r="C111" s="148">
        <v>0</v>
      </c>
      <c r="D111" s="148">
        <v>0</v>
      </c>
      <c r="E111" s="150">
        <f t="shared" si="19"/>
        <v>0</v>
      </c>
      <c r="F111" s="148">
        <v>0</v>
      </c>
      <c r="G111" s="148">
        <v>0</v>
      </c>
      <c r="H111" s="348">
        <f t="shared" si="18"/>
        <v>0</v>
      </c>
      <c r="I111" s="349"/>
    </row>
    <row r="112" spans="1:9" s="126" customFormat="1" ht="9" customHeight="1">
      <c r="A112" s="149" t="s">
        <v>340</v>
      </c>
      <c r="B112" s="120"/>
      <c r="C112" s="148">
        <v>0</v>
      </c>
      <c r="D112" s="148">
        <v>2393316</v>
      </c>
      <c r="E112" s="150">
        <f t="shared" si="19"/>
        <v>2393316</v>
      </c>
      <c r="F112" s="148">
        <v>2304325.05</v>
      </c>
      <c r="G112" s="148">
        <v>2304325.05</v>
      </c>
      <c r="H112" s="348">
        <f t="shared" si="18"/>
        <v>88990.95000000019</v>
      </c>
      <c r="I112" s="349"/>
    </row>
    <row r="113" spans="1:9" s="126" customFormat="1" ht="9" customHeight="1">
      <c r="A113" s="149" t="s">
        <v>341</v>
      </c>
      <c r="B113" s="120"/>
      <c r="C113" s="148">
        <v>7500</v>
      </c>
      <c r="D113" s="148">
        <v>37940</v>
      </c>
      <c r="E113" s="150">
        <f t="shared" si="19"/>
        <v>45440</v>
      </c>
      <c r="F113" s="148">
        <v>45440</v>
      </c>
      <c r="G113" s="148">
        <v>45440</v>
      </c>
      <c r="H113" s="348">
        <f t="shared" si="18"/>
        <v>0</v>
      </c>
      <c r="I113" s="349"/>
    </row>
    <row r="114" spans="1:9" s="126" customFormat="1" ht="9" customHeight="1">
      <c r="A114" s="149" t="s">
        <v>342</v>
      </c>
      <c r="B114" s="120"/>
      <c r="C114" s="150">
        <v>280000</v>
      </c>
      <c r="D114" s="150">
        <v>5613429</v>
      </c>
      <c r="E114" s="150">
        <f t="shared" si="19"/>
        <v>5893429</v>
      </c>
      <c r="F114" s="150">
        <v>5893289.82</v>
      </c>
      <c r="G114" s="150">
        <v>5893289.82</v>
      </c>
      <c r="H114" s="348">
        <f t="shared" si="18"/>
        <v>139.17999999970198</v>
      </c>
      <c r="I114" s="349"/>
    </row>
    <row r="115" spans="1:9" s="126" customFormat="1" ht="9" customHeight="1">
      <c r="A115" s="149" t="s">
        <v>343</v>
      </c>
      <c r="B115" s="120"/>
      <c r="C115" s="148">
        <v>0</v>
      </c>
      <c r="D115" s="148">
        <v>0</v>
      </c>
      <c r="E115" s="150">
        <f t="shared" si="19"/>
        <v>0</v>
      </c>
      <c r="F115" s="148">
        <v>0</v>
      </c>
      <c r="G115" s="148">
        <v>0</v>
      </c>
      <c r="H115" s="348">
        <f t="shared" si="18"/>
        <v>0</v>
      </c>
      <c r="I115" s="349"/>
    </row>
    <row r="116" spans="1:9" s="126" customFormat="1" ht="9" customHeight="1">
      <c r="A116" s="149" t="s">
        <v>344</v>
      </c>
      <c r="B116" s="120"/>
      <c r="C116" s="148">
        <v>0</v>
      </c>
      <c r="D116" s="148">
        <v>10000</v>
      </c>
      <c r="E116" s="150">
        <f t="shared" si="19"/>
        <v>10000</v>
      </c>
      <c r="F116" s="148">
        <v>10000</v>
      </c>
      <c r="G116" s="148">
        <v>10000</v>
      </c>
      <c r="H116" s="348">
        <f t="shared" si="18"/>
        <v>0</v>
      </c>
      <c r="I116" s="349"/>
    </row>
    <row r="117" spans="1:9" s="126" customFormat="1" ht="1.5" customHeight="1">
      <c r="A117" s="122"/>
      <c r="B117" s="120"/>
      <c r="C117" s="120"/>
      <c r="D117" s="120"/>
      <c r="E117" s="120"/>
      <c r="F117" s="120"/>
      <c r="G117" s="120"/>
      <c r="H117" s="121"/>
      <c r="I117" s="120"/>
    </row>
    <row r="118" spans="1:9" s="126" customFormat="1" ht="9" customHeight="1">
      <c r="A118" s="147" t="s">
        <v>345</v>
      </c>
      <c r="B118" s="120"/>
      <c r="C118" s="148">
        <f aca="true" t="shared" si="20" ref="C118:I118">SUM(C119:C127)</f>
        <v>18267587</v>
      </c>
      <c r="D118" s="148">
        <f t="shared" si="20"/>
        <v>120443487.11</v>
      </c>
      <c r="E118" s="148">
        <f t="shared" si="20"/>
        <v>138711074.11</v>
      </c>
      <c r="F118" s="148">
        <f t="shared" si="20"/>
        <v>138664692.14999998</v>
      </c>
      <c r="G118" s="148">
        <f t="shared" si="20"/>
        <v>134247800.73</v>
      </c>
      <c r="H118" s="348">
        <f t="shared" si="20"/>
        <v>46381.96000000462</v>
      </c>
      <c r="I118" s="349">
        <f t="shared" si="20"/>
        <v>0</v>
      </c>
    </row>
    <row r="119" spans="1:9" s="126" customFormat="1" ht="9" customHeight="1">
      <c r="A119" s="149" t="s">
        <v>346</v>
      </c>
      <c r="B119" s="120"/>
      <c r="C119" s="148">
        <v>500000</v>
      </c>
      <c r="D119" s="148">
        <v>-370000</v>
      </c>
      <c r="E119" s="148">
        <f>SUM(C119:D119)</f>
        <v>130000</v>
      </c>
      <c r="F119" s="148">
        <v>129999.94</v>
      </c>
      <c r="G119" s="148">
        <v>129999.94</v>
      </c>
      <c r="H119" s="348">
        <f aca="true" t="shared" si="21" ref="H119:H127">+E119-F119</f>
        <v>0.059999999997671694</v>
      </c>
      <c r="I119" s="349"/>
    </row>
    <row r="120" spans="1:9" s="126" customFormat="1" ht="9" customHeight="1">
      <c r="A120" s="149" t="s">
        <v>347</v>
      </c>
      <c r="B120" s="120"/>
      <c r="C120" s="148">
        <v>6327373</v>
      </c>
      <c r="D120" s="148">
        <v>2600497</v>
      </c>
      <c r="E120" s="148">
        <f aca="true" t="shared" si="22" ref="E120:E127">SUM(C120:D120)</f>
        <v>8927870</v>
      </c>
      <c r="F120" s="148">
        <v>8921774.25</v>
      </c>
      <c r="G120" s="148">
        <v>8921774.25</v>
      </c>
      <c r="H120" s="348">
        <f t="shared" si="21"/>
        <v>6095.75</v>
      </c>
      <c r="I120" s="349"/>
    </row>
    <row r="121" spans="1:9" s="126" customFormat="1" ht="9" customHeight="1">
      <c r="A121" s="149" t="s">
        <v>348</v>
      </c>
      <c r="B121" s="120"/>
      <c r="C121" s="150">
        <v>11205834</v>
      </c>
      <c r="D121" s="150">
        <v>-2481174.2</v>
      </c>
      <c r="E121" s="148">
        <f t="shared" si="22"/>
        <v>8724659.8</v>
      </c>
      <c r="F121" s="150">
        <v>8716459.54</v>
      </c>
      <c r="G121" s="150">
        <v>4299568.12</v>
      </c>
      <c r="H121" s="348">
        <f t="shared" si="21"/>
        <v>8200.26000000164</v>
      </c>
      <c r="I121" s="349"/>
    </row>
    <row r="122" spans="1:9" s="126" customFormat="1" ht="9" customHeight="1">
      <c r="A122" s="149" t="s">
        <v>349</v>
      </c>
      <c r="B122" s="120"/>
      <c r="C122" s="148">
        <v>176880</v>
      </c>
      <c r="D122" s="148">
        <v>-32125.71</v>
      </c>
      <c r="E122" s="148">
        <f t="shared" si="22"/>
        <v>144754.29</v>
      </c>
      <c r="F122" s="148">
        <v>144754.29</v>
      </c>
      <c r="G122" s="148">
        <v>144754.29</v>
      </c>
      <c r="H122" s="348">
        <f t="shared" si="21"/>
        <v>0</v>
      </c>
      <c r="I122" s="349"/>
    </row>
    <row r="123" spans="1:9" s="126" customFormat="1" ht="9" customHeight="1">
      <c r="A123" s="149" t="s">
        <v>350</v>
      </c>
      <c r="B123" s="120"/>
      <c r="C123" s="150">
        <v>0</v>
      </c>
      <c r="D123" s="150">
        <v>82695000.02</v>
      </c>
      <c r="E123" s="148">
        <f t="shared" si="22"/>
        <v>82695000.02</v>
      </c>
      <c r="F123" s="150">
        <v>82695000.02</v>
      </c>
      <c r="G123" s="150">
        <v>82695000.02</v>
      </c>
      <c r="H123" s="348">
        <f t="shared" si="21"/>
        <v>0</v>
      </c>
      <c r="I123" s="349"/>
    </row>
    <row r="124" spans="1:9" s="126" customFormat="1" ht="9" customHeight="1">
      <c r="A124" s="149" t="s">
        <v>351</v>
      </c>
      <c r="B124" s="120"/>
      <c r="C124" s="148">
        <v>0</v>
      </c>
      <c r="D124" s="148">
        <v>40000</v>
      </c>
      <c r="E124" s="148">
        <f t="shared" si="22"/>
        <v>40000</v>
      </c>
      <c r="F124" s="148">
        <v>39516.56</v>
      </c>
      <c r="G124" s="148">
        <v>39516.56</v>
      </c>
      <c r="H124" s="348">
        <f t="shared" si="21"/>
        <v>483.4400000000023</v>
      </c>
      <c r="I124" s="349"/>
    </row>
    <row r="125" spans="1:9" s="126" customFormat="1" ht="9" customHeight="1">
      <c r="A125" s="149" t="s">
        <v>352</v>
      </c>
      <c r="B125" s="120"/>
      <c r="C125" s="148">
        <v>7500</v>
      </c>
      <c r="D125" s="148">
        <v>7500</v>
      </c>
      <c r="E125" s="148">
        <f t="shared" si="22"/>
        <v>15000</v>
      </c>
      <c r="F125" s="148">
        <v>7494</v>
      </c>
      <c r="G125" s="148">
        <v>7494</v>
      </c>
      <c r="H125" s="348">
        <f t="shared" si="21"/>
        <v>7506</v>
      </c>
      <c r="I125" s="349"/>
    </row>
    <row r="126" spans="1:9" s="126" customFormat="1" ht="9" customHeight="1">
      <c r="A126" s="149" t="s">
        <v>353</v>
      </c>
      <c r="B126" s="120"/>
      <c r="C126" s="148">
        <v>50000</v>
      </c>
      <c r="D126" s="148">
        <v>-35000</v>
      </c>
      <c r="E126" s="148">
        <f t="shared" si="22"/>
        <v>15000</v>
      </c>
      <c r="F126" s="148">
        <v>7500</v>
      </c>
      <c r="G126" s="148">
        <v>7500</v>
      </c>
      <c r="H126" s="348">
        <f t="shared" si="21"/>
        <v>7500</v>
      </c>
      <c r="I126" s="349"/>
    </row>
    <row r="127" spans="1:9" s="126" customFormat="1" ht="9" customHeight="1">
      <c r="A127" s="149" t="s">
        <v>354</v>
      </c>
      <c r="B127" s="120"/>
      <c r="C127" s="148">
        <v>0</v>
      </c>
      <c r="D127" s="148">
        <v>38018790</v>
      </c>
      <c r="E127" s="148">
        <f t="shared" si="22"/>
        <v>38018790</v>
      </c>
      <c r="F127" s="148">
        <v>38002193.55</v>
      </c>
      <c r="G127" s="148">
        <v>38002193.55</v>
      </c>
      <c r="H127" s="348">
        <f t="shared" si="21"/>
        <v>16596.45000000298</v>
      </c>
      <c r="I127" s="349"/>
    </row>
    <row r="128" spans="1:9" s="126" customFormat="1" ht="1.5" customHeight="1">
      <c r="A128" s="122"/>
      <c r="B128" s="120"/>
      <c r="C128" s="120"/>
      <c r="D128" s="120"/>
      <c r="E128" s="120"/>
      <c r="F128" s="120"/>
      <c r="G128" s="120"/>
      <c r="H128" s="121"/>
      <c r="I128" s="120"/>
    </row>
    <row r="129" spans="1:9" s="126" customFormat="1" ht="9" customHeight="1">
      <c r="A129" s="357" t="s">
        <v>355</v>
      </c>
      <c r="B129" s="120"/>
      <c r="C129" s="353">
        <f aca="true" t="shared" si="23" ref="C129:I129">SUM(C131:C139)</f>
        <v>11184080008</v>
      </c>
      <c r="D129" s="353">
        <f t="shared" si="23"/>
        <v>1233393295.25</v>
      </c>
      <c r="E129" s="353">
        <f t="shared" si="23"/>
        <v>12417473303.25</v>
      </c>
      <c r="F129" s="353">
        <f>SUM(F131:F139)</f>
        <v>12316841815.45</v>
      </c>
      <c r="G129" s="353">
        <f>SUM(G131:G139)</f>
        <v>12316841815.45</v>
      </c>
      <c r="H129" s="358">
        <f>SUM(H131:H139)</f>
        <v>100631487.79999954</v>
      </c>
      <c r="I129" s="359">
        <f t="shared" si="23"/>
        <v>0</v>
      </c>
    </row>
    <row r="130" spans="1:9" s="126" customFormat="1" ht="9" customHeight="1">
      <c r="A130" s="357"/>
      <c r="B130" s="120"/>
      <c r="C130" s="353"/>
      <c r="D130" s="353"/>
      <c r="E130" s="353"/>
      <c r="F130" s="353"/>
      <c r="G130" s="353"/>
      <c r="H130" s="358"/>
      <c r="I130" s="359"/>
    </row>
    <row r="131" spans="1:9" s="126" customFormat="1" ht="9" customHeight="1">
      <c r="A131" s="149" t="s">
        <v>356</v>
      </c>
      <c r="B131" s="120"/>
      <c r="C131" s="150">
        <v>10884080008</v>
      </c>
      <c r="D131" s="150">
        <v>204195477.92</v>
      </c>
      <c r="E131" s="150">
        <f>SUM(C131:D131)</f>
        <v>11088275485.92</v>
      </c>
      <c r="F131" s="150">
        <v>10992286770.69</v>
      </c>
      <c r="G131" s="150">
        <v>10992286770.69</v>
      </c>
      <c r="H131" s="348">
        <f>+E131-F131</f>
        <v>95988715.22999954</v>
      </c>
      <c r="I131" s="349"/>
    </row>
    <row r="132" spans="1:9" s="126" customFormat="1" ht="9" customHeight="1">
      <c r="A132" s="149" t="s">
        <v>357</v>
      </c>
      <c r="B132" s="120"/>
      <c r="C132" s="148">
        <v>0</v>
      </c>
      <c r="D132" s="148">
        <v>4000000</v>
      </c>
      <c r="E132" s="150">
        <f aca="true" t="shared" si="24" ref="E132:E139">SUM(C132:D132)</f>
        <v>4000000</v>
      </c>
      <c r="F132" s="148">
        <v>0</v>
      </c>
      <c r="G132" s="148">
        <v>0</v>
      </c>
      <c r="H132" s="348">
        <f aca="true" t="shared" si="25" ref="H132:H139">+E132-F132</f>
        <v>4000000</v>
      </c>
      <c r="I132" s="349"/>
    </row>
    <row r="133" spans="1:9" s="126" customFormat="1" ht="9" customHeight="1">
      <c r="A133" s="149" t="s">
        <v>358</v>
      </c>
      <c r="B133" s="120"/>
      <c r="C133" s="148">
        <v>0</v>
      </c>
      <c r="D133" s="148">
        <v>0</v>
      </c>
      <c r="E133" s="150">
        <f t="shared" si="24"/>
        <v>0</v>
      </c>
      <c r="F133" s="148">
        <v>0</v>
      </c>
      <c r="G133" s="148">
        <v>0</v>
      </c>
      <c r="H133" s="348">
        <f t="shared" si="25"/>
        <v>0</v>
      </c>
      <c r="I133" s="349"/>
    </row>
    <row r="134" spans="1:9" s="126" customFormat="1" ht="9" customHeight="1">
      <c r="A134" s="149" t="s">
        <v>359</v>
      </c>
      <c r="B134" s="120"/>
      <c r="C134" s="148">
        <v>0</v>
      </c>
      <c r="D134" s="148">
        <v>78731313.38</v>
      </c>
      <c r="E134" s="150">
        <f t="shared" si="24"/>
        <v>78731313.38</v>
      </c>
      <c r="F134" s="148">
        <v>78088540.81</v>
      </c>
      <c r="G134" s="148">
        <v>78088540.81</v>
      </c>
      <c r="H134" s="348">
        <f t="shared" si="25"/>
        <v>642772.5699999928</v>
      </c>
      <c r="I134" s="349"/>
    </row>
    <row r="135" spans="1:9" s="126" customFormat="1" ht="9" customHeight="1">
      <c r="A135" s="149" t="s">
        <v>360</v>
      </c>
      <c r="B135" s="120"/>
      <c r="C135" s="148">
        <v>300000000</v>
      </c>
      <c r="D135" s="148">
        <v>946466503.95</v>
      </c>
      <c r="E135" s="150">
        <f t="shared" si="24"/>
        <v>1246466503.95</v>
      </c>
      <c r="F135" s="148">
        <v>1246466503.95</v>
      </c>
      <c r="G135" s="148">
        <v>1246466503.95</v>
      </c>
      <c r="H135" s="348">
        <f t="shared" si="25"/>
        <v>0</v>
      </c>
      <c r="I135" s="349"/>
    </row>
    <row r="136" spans="1:9" s="126" customFormat="1" ht="9" customHeight="1">
      <c r="A136" s="149" t="s">
        <v>361</v>
      </c>
      <c r="B136" s="120"/>
      <c r="C136" s="150">
        <v>0</v>
      </c>
      <c r="D136" s="150">
        <v>0</v>
      </c>
      <c r="E136" s="150">
        <f t="shared" si="24"/>
        <v>0</v>
      </c>
      <c r="F136" s="150">
        <v>0</v>
      </c>
      <c r="G136" s="150">
        <v>0</v>
      </c>
      <c r="H136" s="348">
        <f t="shared" si="25"/>
        <v>0</v>
      </c>
      <c r="I136" s="349"/>
    </row>
    <row r="137" spans="1:9" s="126" customFormat="1" ht="9" customHeight="1">
      <c r="A137" s="149" t="s">
        <v>362</v>
      </c>
      <c r="B137" s="120"/>
      <c r="C137" s="148">
        <v>0</v>
      </c>
      <c r="D137" s="148">
        <v>0</v>
      </c>
      <c r="E137" s="150">
        <f t="shared" si="24"/>
        <v>0</v>
      </c>
      <c r="F137" s="148">
        <v>0</v>
      </c>
      <c r="G137" s="148">
        <v>0</v>
      </c>
      <c r="H137" s="348">
        <f t="shared" si="25"/>
        <v>0</v>
      </c>
      <c r="I137" s="349"/>
    </row>
    <row r="138" spans="1:9" s="126" customFormat="1" ht="9" customHeight="1">
      <c r="A138" s="149" t="s">
        <v>363</v>
      </c>
      <c r="B138" s="120"/>
      <c r="C138" s="148">
        <v>0</v>
      </c>
      <c r="D138" s="148">
        <v>0</v>
      </c>
      <c r="E138" s="150">
        <f t="shared" si="24"/>
        <v>0</v>
      </c>
      <c r="F138" s="148">
        <v>0</v>
      </c>
      <c r="G138" s="148">
        <v>0</v>
      </c>
      <c r="H138" s="348">
        <f t="shared" si="25"/>
        <v>0</v>
      </c>
      <c r="I138" s="349"/>
    </row>
    <row r="139" spans="1:9" s="126" customFormat="1" ht="9" customHeight="1">
      <c r="A139" s="149" t="s">
        <v>364</v>
      </c>
      <c r="B139" s="120"/>
      <c r="C139" s="148">
        <v>0</v>
      </c>
      <c r="D139" s="148">
        <v>0</v>
      </c>
      <c r="E139" s="150">
        <f t="shared" si="24"/>
        <v>0</v>
      </c>
      <c r="F139" s="148">
        <v>0</v>
      </c>
      <c r="G139" s="148">
        <v>0</v>
      </c>
      <c r="H139" s="348">
        <f t="shared" si="25"/>
        <v>0</v>
      </c>
      <c r="I139" s="349"/>
    </row>
    <row r="140" spans="1:9" s="126" customFormat="1" ht="1.5" customHeight="1">
      <c r="A140" s="122"/>
      <c r="B140" s="120"/>
      <c r="C140" s="120"/>
      <c r="D140" s="120"/>
      <c r="E140" s="120"/>
      <c r="F140" s="120"/>
      <c r="G140" s="120"/>
      <c r="H140" s="355"/>
      <c r="I140" s="356"/>
    </row>
    <row r="141" spans="1:9" s="126" customFormat="1" ht="9" customHeight="1">
      <c r="A141" s="151" t="s">
        <v>365</v>
      </c>
      <c r="B141" s="120"/>
      <c r="C141" s="148">
        <f aca="true" t="shared" si="26" ref="C141:I141">SUM(C142:C150)</f>
        <v>1490793</v>
      </c>
      <c r="D141" s="148">
        <f t="shared" si="26"/>
        <v>17968111</v>
      </c>
      <c r="E141" s="148">
        <f t="shared" si="26"/>
        <v>19458904</v>
      </c>
      <c r="F141" s="148">
        <f>SUM(F142:F150)</f>
        <v>18768866.45</v>
      </c>
      <c r="G141" s="148">
        <f t="shared" si="26"/>
        <v>18768866.45</v>
      </c>
      <c r="H141" s="348">
        <f t="shared" si="26"/>
        <v>690037.5500000007</v>
      </c>
      <c r="I141" s="349">
        <f t="shared" si="26"/>
        <v>0</v>
      </c>
    </row>
    <row r="142" spans="1:9" s="126" customFormat="1" ht="9" customHeight="1">
      <c r="A142" s="149" t="s">
        <v>366</v>
      </c>
      <c r="B142" s="120"/>
      <c r="C142" s="148">
        <v>1490793</v>
      </c>
      <c r="D142" s="148">
        <v>657600</v>
      </c>
      <c r="E142" s="148">
        <f>SUM(C142:D142)</f>
        <v>2148393</v>
      </c>
      <c r="F142" s="148">
        <v>2145644.43</v>
      </c>
      <c r="G142" s="148">
        <v>2145644.43</v>
      </c>
      <c r="H142" s="348">
        <f aca="true" t="shared" si="27" ref="H142:H150">+E142-F142</f>
        <v>2748.5699999998324</v>
      </c>
      <c r="I142" s="349"/>
    </row>
    <row r="143" spans="1:9" s="126" customFormat="1" ht="9" customHeight="1">
      <c r="A143" s="149" t="s">
        <v>367</v>
      </c>
      <c r="B143" s="120"/>
      <c r="C143" s="148">
        <v>0</v>
      </c>
      <c r="D143" s="148">
        <v>0</v>
      </c>
      <c r="E143" s="148">
        <f aca="true" t="shared" si="28" ref="E143:E151">SUM(C143:D143)</f>
        <v>0</v>
      </c>
      <c r="F143" s="148">
        <v>0</v>
      </c>
      <c r="G143" s="148">
        <v>0</v>
      </c>
      <c r="H143" s="348">
        <f t="shared" si="27"/>
        <v>0</v>
      </c>
      <c r="I143" s="349"/>
    </row>
    <row r="144" spans="1:9" s="126" customFormat="1" ht="9" customHeight="1">
      <c r="A144" s="149" t="s">
        <v>368</v>
      </c>
      <c r="B144" s="120"/>
      <c r="C144" s="148">
        <v>0</v>
      </c>
      <c r="D144" s="148">
        <v>9474186</v>
      </c>
      <c r="E144" s="148">
        <f t="shared" si="28"/>
        <v>9474186</v>
      </c>
      <c r="F144" s="148">
        <v>8844897.04</v>
      </c>
      <c r="G144" s="148">
        <v>8844897.04</v>
      </c>
      <c r="H144" s="348">
        <f t="shared" si="27"/>
        <v>629288.9600000009</v>
      </c>
      <c r="I144" s="349"/>
    </row>
    <row r="145" spans="1:9" s="126" customFormat="1" ht="9" customHeight="1">
      <c r="A145" s="149" t="s">
        <v>369</v>
      </c>
      <c r="B145" s="120"/>
      <c r="C145" s="148">
        <v>0</v>
      </c>
      <c r="D145" s="148">
        <v>0</v>
      </c>
      <c r="E145" s="148">
        <f t="shared" si="28"/>
        <v>0</v>
      </c>
      <c r="F145" s="148">
        <v>0</v>
      </c>
      <c r="G145" s="148">
        <v>0</v>
      </c>
      <c r="H145" s="348">
        <f t="shared" si="27"/>
        <v>0</v>
      </c>
      <c r="I145" s="349"/>
    </row>
    <row r="146" spans="1:9" s="126" customFormat="1" ht="9" customHeight="1">
      <c r="A146" s="149" t="s">
        <v>370</v>
      </c>
      <c r="B146" s="120"/>
      <c r="C146" s="148">
        <v>0</v>
      </c>
      <c r="D146" s="148">
        <v>0</v>
      </c>
      <c r="E146" s="148">
        <f t="shared" si="28"/>
        <v>0</v>
      </c>
      <c r="F146" s="148">
        <v>0</v>
      </c>
      <c r="G146" s="148">
        <v>0</v>
      </c>
      <c r="H146" s="348">
        <f t="shared" si="27"/>
        <v>0</v>
      </c>
      <c r="I146" s="349"/>
    </row>
    <row r="147" spans="1:9" s="126" customFormat="1" ht="9" customHeight="1">
      <c r="A147" s="149" t="s">
        <v>371</v>
      </c>
      <c r="B147" s="120"/>
      <c r="C147" s="148">
        <v>0</v>
      </c>
      <c r="D147" s="148">
        <v>140000</v>
      </c>
      <c r="E147" s="148">
        <f t="shared" si="28"/>
        <v>140000</v>
      </c>
      <c r="F147" s="148">
        <v>139999.98</v>
      </c>
      <c r="G147" s="148">
        <v>139999.98</v>
      </c>
      <c r="H147" s="348">
        <f t="shared" si="27"/>
        <v>0.01999999998952262</v>
      </c>
      <c r="I147" s="349"/>
    </row>
    <row r="148" spans="1:9" s="126" customFormat="1" ht="9" customHeight="1">
      <c r="A148" s="149" t="s">
        <v>372</v>
      </c>
      <c r="B148" s="120"/>
      <c r="C148" s="148">
        <v>0</v>
      </c>
      <c r="D148" s="148">
        <v>0</v>
      </c>
      <c r="E148" s="148">
        <f t="shared" si="28"/>
        <v>0</v>
      </c>
      <c r="F148" s="148">
        <v>0</v>
      </c>
      <c r="G148" s="148">
        <v>0</v>
      </c>
      <c r="H148" s="348">
        <f t="shared" si="27"/>
        <v>0</v>
      </c>
      <c r="I148" s="349"/>
    </row>
    <row r="149" spans="1:9" s="126" customFormat="1" ht="9" customHeight="1">
      <c r="A149" s="149" t="s">
        <v>373</v>
      </c>
      <c r="B149" s="120"/>
      <c r="C149" s="148">
        <v>0</v>
      </c>
      <c r="D149" s="148">
        <v>0</v>
      </c>
      <c r="E149" s="148">
        <f t="shared" si="28"/>
        <v>0</v>
      </c>
      <c r="F149" s="148">
        <v>0</v>
      </c>
      <c r="G149" s="148">
        <v>0</v>
      </c>
      <c r="H149" s="348">
        <f t="shared" si="27"/>
        <v>0</v>
      </c>
      <c r="I149" s="349"/>
    </row>
    <row r="150" spans="1:9" s="126" customFormat="1" ht="9" customHeight="1">
      <c r="A150" s="149" t="s">
        <v>374</v>
      </c>
      <c r="B150" s="120"/>
      <c r="C150" s="148">
        <v>0</v>
      </c>
      <c r="D150" s="148">
        <v>7696325</v>
      </c>
      <c r="E150" s="148">
        <f t="shared" si="28"/>
        <v>7696325</v>
      </c>
      <c r="F150" s="148">
        <v>7638325</v>
      </c>
      <c r="G150" s="148">
        <v>7638325</v>
      </c>
      <c r="H150" s="348">
        <f t="shared" si="27"/>
        <v>58000</v>
      </c>
      <c r="I150" s="349"/>
    </row>
    <row r="151" spans="1:9" s="126" customFormat="1" ht="1.5" customHeight="1">
      <c r="A151" s="122"/>
      <c r="B151" s="120"/>
      <c r="C151" s="120"/>
      <c r="D151" s="120"/>
      <c r="E151" s="148">
        <f t="shared" si="28"/>
        <v>0</v>
      </c>
      <c r="F151" s="120"/>
      <c r="G151" s="120"/>
      <c r="H151" s="121"/>
      <c r="I151" s="120"/>
    </row>
    <row r="152" spans="1:9" s="126" customFormat="1" ht="9" customHeight="1">
      <c r="A152" s="147" t="s">
        <v>375</v>
      </c>
      <c r="B152" s="120"/>
      <c r="C152" s="148">
        <f aca="true" t="shared" si="29" ref="C152:I152">SUM(C153:C155)</f>
        <v>181072712</v>
      </c>
      <c r="D152" s="148">
        <f t="shared" si="29"/>
        <v>252073821.9</v>
      </c>
      <c r="E152" s="148">
        <f t="shared" si="29"/>
        <v>433146533.90000004</v>
      </c>
      <c r="F152" s="148">
        <f t="shared" si="29"/>
        <v>362418350.15</v>
      </c>
      <c r="G152" s="148">
        <f t="shared" si="29"/>
        <v>362418350.15</v>
      </c>
      <c r="H152" s="348">
        <f t="shared" si="29"/>
        <v>70728183.75000006</v>
      </c>
      <c r="I152" s="349">
        <f t="shared" si="29"/>
        <v>0</v>
      </c>
    </row>
    <row r="153" spans="1:9" s="126" customFormat="1" ht="9" customHeight="1">
      <c r="A153" s="149" t="s">
        <v>376</v>
      </c>
      <c r="B153" s="120"/>
      <c r="C153" s="148">
        <v>181072712</v>
      </c>
      <c r="D153" s="148">
        <v>189699209.46</v>
      </c>
      <c r="E153" s="148">
        <f>SUM(C153:D153)</f>
        <v>370771921.46000004</v>
      </c>
      <c r="F153" s="148">
        <v>300620523.96</v>
      </c>
      <c r="G153" s="148">
        <v>300620523.96</v>
      </c>
      <c r="H153" s="348">
        <f>+E153-F153</f>
        <v>70151397.50000006</v>
      </c>
      <c r="I153" s="349"/>
    </row>
    <row r="154" spans="1:9" s="126" customFormat="1" ht="9" customHeight="1">
      <c r="A154" s="149" t="s">
        <v>377</v>
      </c>
      <c r="B154" s="120"/>
      <c r="C154" s="148">
        <v>0</v>
      </c>
      <c r="D154" s="148">
        <v>62374612.44</v>
      </c>
      <c r="E154" s="148">
        <f>SUM(C154:D154)</f>
        <v>62374612.44</v>
      </c>
      <c r="F154" s="148">
        <v>61797826.19</v>
      </c>
      <c r="G154" s="148">
        <v>61797826.19</v>
      </c>
      <c r="H154" s="348">
        <f>+E154-F154</f>
        <v>576786.25</v>
      </c>
      <c r="I154" s="349"/>
    </row>
    <row r="155" spans="1:9" s="126" customFormat="1" ht="9" customHeight="1">
      <c r="A155" s="149" t="s">
        <v>378</v>
      </c>
      <c r="B155" s="120"/>
      <c r="C155" s="148">
        <v>0</v>
      </c>
      <c r="D155" s="148">
        <v>0</v>
      </c>
      <c r="E155" s="148">
        <f>SUM(C155:D155)</f>
        <v>0</v>
      </c>
      <c r="F155" s="148">
        <v>0</v>
      </c>
      <c r="G155" s="148">
        <v>0</v>
      </c>
      <c r="H155" s="348">
        <f>+E155-F155</f>
        <v>0</v>
      </c>
      <c r="I155" s="349"/>
    </row>
    <row r="156" spans="1:9" s="126" customFormat="1" ht="2.25" customHeight="1">
      <c r="A156" s="122"/>
      <c r="B156" s="120"/>
      <c r="C156" s="120"/>
      <c r="D156" s="120"/>
      <c r="E156" s="120"/>
      <c r="F156" s="120"/>
      <c r="G156" s="120"/>
      <c r="H156" s="121"/>
      <c r="I156" s="120"/>
    </row>
    <row r="157" spans="1:9" s="126" customFormat="1" ht="9" customHeight="1">
      <c r="A157" s="151" t="s">
        <v>379</v>
      </c>
      <c r="B157" s="120"/>
      <c r="C157" s="148">
        <f aca="true" t="shared" si="30" ref="C157:I157">SUM(C158:C165)</f>
        <v>0</v>
      </c>
      <c r="D157" s="148">
        <f t="shared" si="30"/>
        <v>0</v>
      </c>
      <c r="E157" s="148">
        <f t="shared" si="30"/>
        <v>0</v>
      </c>
      <c r="F157" s="148">
        <f t="shared" si="30"/>
        <v>0</v>
      </c>
      <c r="G157" s="148">
        <f t="shared" si="30"/>
        <v>0</v>
      </c>
      <c r="H157" s="348">
        <f t="shared" si="30"/>
        <v>0</v>
      </c>
      <c r="I157" s="349">
        <f t="shared" si="30"/>
        <v>0</v>
      </c>
    </row>
    <row r="158" spans="1:9" s="126" customFormat="1" ht="9" customHeight="1">
      <c r="A158" s="149" t="s">
        <v>380</v>
      </c>
      <c r="B158" s="120"/>
      <c r="C158" s="148">
        <v>0</v>
      </c>
      <c r="D158" s="148">
        <v>0</v>
      </c>
      <c r="E158" s="148">
        <f>SUM(C158:D158)</f>
        <v>0</v>
      </c>
      <c r="F158" s="148">
        <v>0</v>
      </c>
      <c r="G158" s="148">
        <v>0</v>
      </c>
      <c r="H158" s="348">
        <f aca="true" t="shared" si="31" ref="H158:H165">+E158-F158</f>
        <v>0</v>
      </c>
      <c r="I158" s="349"/>
    </row>
    <row r="159" spans="1:9" s="126" customFormat="1" ht="9" customHeight="1">
      <c r="A159" s="149" t="s">
        <v>381</v>
      </c>
      <c r="B159" s="120"/>
      <c r="C159" s="148">
        <v>0</v>
      </c>
      <c r="D159" s="148">
        <v>0</v>
      </c>
      <c r="E159" s="148">
        <f>SUM(C159:D159)</f>
        <v>0</v>
      </c>
      <c r="F159" s="148">
        <v>0</v>
      </c>
      <c r="G159" s="148">
        <v>0</v>
      </c>
      <c r="H159" s="348">
        <f t="shared" si="31"/>
        <v>0</v>
      </c>
      <c r="I159" s="349"/>
    </row>
    <row r="160" spans="1:9" s="126" customFormat="1" ht="9" customHeight="1">
      <c r="A160" s="149" t="s">
        <v>382</v>
      </c>
      <c r="B160" s="120"/>
      <c r="C160" s="148">
        <v>0</v>
      </c>
      <c r="D160" s="148">
        <v>0</v>
      </c>
      <c r="E160" s="148">
        <f>SUM(C160:D160)</f>
        <v>0</v>
      </c>
      <c r="F160" s="148">
        <v>0</v>
      </c>
      <c r="G160" s="148">
        <v>0</v>
      </c>
      <c r="H160" s="348">
        <f t="shared" si="31"/>
        <v>0</v>
      </c>
      <c r="I160" s="349"/>
    </row>
    <row r="161" spans="1:9" s="126" customFormat="1" ht="9" customHeight="1">
      <c r="A161" s="149" t="s">
        <v>383</v>
      </c>
      <c r="B161" s="120"/>
      <c r="C161" s="148">
        <v>0</v>
      </c>
      <c r="D161" s="148">
        <v>0</v>
      </c>
      <c r="E161" s="148">
        <f>SUM(C161:D161)</f>
        <v>0</v>
      </c>
      <c r="F161" s="148">
        <v>0</v>
      </c>
      <c r="G161" s="148">
        <v>0</v>
      </c>
      <c r="H161" s="348">
        <f t="shared" si="31"/>
        <v>0</v>
      </c>
      <c r="I161" s="349"/>
    </row>
    <row r="162" spans="1:9" s="126" customFormat="1" ht="9" customHeight="1">
      <c r="A162" s="354" t="s">
        <v>384</v>
      </c>
      <c r="B162" s="120"/>
      <c r="C162" s="353">
        <v>0</v>
      </c>
      <c r="D162" s="353">
        <v>0</v>
      </c>
      <c r="E162" s="353">
        <f>SUM(C162:D163)</f>
        <v>0</v>
      </c>
      <c r="F162" s="353">
        <v>0</v>
      </c>
      <c r="G162" s="353">
        <v>0</v>
      </c>
      <c r="H162" s="348">
        <f t="shared" si="31"/>
        <v>0</v>
      </c>
      <c r="I162" s="349"/>
    </row>
    <row r="163" spans="1:9" s="126" customFormat="1" ht="9" customHeight="1">
      <c r="A163" s="354"/>
      <c r="B163" s="120"/>
      <c r="C163" s="353"/>
      <c r="D163" s="353"/>
      <c r="E163" s="353"/>
      <c r="F163" s="353"/>
      <c r="G163" s="353"/>
      <c r="H163" s="348">
        <f t="shared" si="31"/>
        <v>0</v>
      </c>
      <c r="I163" s="349"/>
    </row>
    <row r="164" spans="1:9" s="126" customFormat="1" ht="9" customHeight="1">
      <c r="A164" s="149" t="s">
        <v>385</v>
      </c>
      <c r="B164" s="120"/>
      <c r="C164" s="148">
        <v>0</v>
      </c>
      <c r="D164" s="148">
        <v>0</v>
      </c>
      <c r="E164" s="148">
        <f>SUM(C164:D164)</f>
        <v>0</v>
      </c>
      <c r="F164" s="148">
        <v>0</v>
      </c>
      <c r="G164" s="148">
        <v>0</v>
      </c>
      <c r="H164" s="348">
        <f t="shared" si="31"/>
        <v>0</v>
      </c>
      <c r="I164" s="349"/>
    </row>
    <row r="165" spans="1:9" s="126" customFormat="1" ht="9" customHeight="1">
      <c r="A165" s="149" t="s">
        <v>386</v>
      </c>
      <c r="B165" s="120"/>
      <c r="C165" s="150">
        <v>0</v>
      </c>
      <c r="D165" s="150">
        <v>0</v>
      </c>
      <c r="E165" s="150">
        <f>SUM(C165:D165)</f>
        <v>0</v>
      </c>
      <c r="F165" s="150">
        <v>0</v>
      </c>
      <c r="G165" s="150">
        <v>0</v>
      </c>
      <c r="H165" s="348">
        <f t="shared" si="31"/>
        <v>0</v>
      </c>
      <c r="I165" s="349"/>
    </row>
    <row r="166" spans="1:9" s="126" customFormat="1" ht="1.5" customHeight="1">
      <c r="A166" s="122"/>
      <c r="B166" s="120"/>
      <c r="C166" s="120"/>
      <c r="D166" s="120"/>
      <c r="E166" s="120"/>
      <c r="F166" s="120"/>
      <c r="G166" s="120"/>
      <c r="H166" s="121"/>
      <c r="I166" s="120"/>
    </row>
    <row r="167" spans="1:9" s="126" customFormat="1" ht="9" customHeight="1">
      <c r="A167" s="147" t="s">
        <v>387</v>
      </c>
      <c r="B167" s="120"/>
      <c r="C167" s="148">
        <f aca="true" t="shared" si="32" ref="C167:I167">SUM(C168:C170)</f>
        <v>1694084933</v>
      </c>
      <c r="D167" s="148">
        <f t="shared" si="32"/>
        <v>8576470.76</v>
      </c>
      <c r="E167" s="148">
        <f t="shared" si="32"/>
        <v>1702661403.76</v>
      </c>
      <c r="F167" s="148">
        <f t="shared" si="32"/>
        <v>1702661396.74</v>
      </c>
      <c r="G167" s="148">
        <f t="shared" si="32"/>
        <v>1702661396.74</v>
      </c>
      <c r="H167" s="348">
        <f t="shared" si="32"/>
        <v>7.019999980926514</v>
      </c>
      <c r="I167" s="349">
        <f t="shared" si="32"/>
        <v>0</v>
      </c>
    </row>
    <row r="168" spans="1:9" s="126" customFormat="1" ht="9" customHeight="1">
      <c r="A168" s="149" t="s">
        <v>388</v>
      </c>
      <c r="B168" s="120"/>
      <c r="C168" s="148">
        <v>0</v>
      </c>
      <c r="D168" s="148">
        <v>0</v>
      </c>
      <c r="E168" s="148">
        <f>SUM(C168:D168)</f>
        <v>0</v>
      </c>
      <c r="F168" s="148">
        <v>0</v>
      </c>
      <c r="G168" s="148">
        <v>0</v>
      </c>
      <c r="H168" s="348">
        <f>+E168-F168</f>
        <v>0</v>
      </c>
      <c r="I168" s="349"/>
    </row>
    <row r="169" spans="1:9" s="126" customFormat="1" ht="9" customHeight="1">
      <c r="A169" s="149" t="s">
        <v>389</v>
      </c>
      <c r="B169" s="120"/>
      <c r="C169" s="148">
        <v>1694084933</v>
      </c>
      <c r="D169" s="148">
        <v>2738581.45</v>
      </c>
      <c r="E169" s="148">
        <f>SUM(C169:D169)</f>
        <v>1696823514.45</v>
      </c>
      <c r="F169" s="148">
        <v>1696823507.43</v>
      </c>
      <c r="G169" s="148">
        <v>1696823507.43</v>
      </c>
      <c r="H169" s="348">
        <f>+E169-F169</f>
        <v>7.019999980926514</v>
      </c>
      <c r="I169" s="349"/>
    </row>
    <row r="170" spans="1:9" s="126" customFormat="1" ht="9" customHeight="1">
      <c r="A170" s="149" t="s">
        <v>390</v>
      </c>
      <c r="B170" s="120"/>
      <c r="C170" s="148">
        <v>0</v>
      </c>
      <c r="D170" s="148">
        <v>5837889.31</v>
      </c>
      <c r="E170" s="148">
        <f>SUM(C170:D170)</f>
        <v>5837889.31</v>
      </c>
      <c r="F170" s="148">
        <v>5837889.31</v>
      </c>
      <c r="G170" s="148">
        <v>5837889.31</v>
      </c>
      <c r="H170" s="348">
        <f>+E170-F170</f>
        <v>0</v>
      </c>
      <c r="I170" s="349"/>
    </row>
    <row r="171" spans="1:9" s="126" customFormat="1" ht="1.5" customHeight="1">
      <c r="A171" s="122"/>
      <c r="B171" s="120"/>
      <c r="C171" s="120"/>
      <c r="D171" s="120"/>
      <c r="E171" s="120"/>
      <c r="F171" s="120"/>
      <c r="G171" s="120"/>
      <c r="H171" s="121"/>
      <c r="I171" s="120"/>
    </row>
    <row r="172" spans="1:9" s="126" customFormat="1" ht="9" customHeight="1">
      <c r="A172" s="147" t="s">
        <v>391</v>
      </c>
      <c r="B172" s="120"/>
      <c r="C172" s="148">
        <f aca="true" t="shared" si="33" ref="C172:I172">SUM(C173:C179)</f>
        <v>79845946</v>
      </c>
      <c r="D172" s="148">
        <f t="shared" si="33"/>
        <v>-16191211</v>
      </c>
      <c r="E172" s="148">
        <f t="shared" si="33"/>
        <v>63654735</v>
      </c>
      <c r="F172" s="148">
        <f t="shared" si="33"/>
        <v>63654734.4</v>
      </c>
      <c r="G172" s="148">
        <f t="shared" si="33"/>
        <v>63654734.4</v>
      </c>
      <c r="H172" s="352">
        <f t="shared" si="33"/>
        <v>0.599999999627471</v>
      </c>
      <c r="I172" s="349">
        <f t="shared" si="33"/>
        <v>0</v>
      </c>
    </row>
    <row r="173" spans="1:9" s="126" customFormat="1" ht="9" customHeight="1">
      <c r="A173" s="149" t="s">
        <v>392</v>
      </c>
      <c r="B173" s="120"/>
      <c r="C173" s="152">
        <v>49985355</v>
      </c>
      <c r="D173" s="148">
        <v>0</v>
      </c>
      <c r="E173" s="148">
        <f aca="true" t="shared" si="34" ref="E173:E179">SUM(C173:D173)</f>
        <v>49985355</v>
      </c>
      <c r="F173" s="148">
        <v>49985355</v>
      </c>
      <c r="G173" s="148">
        <v>49985355</v>
      </c>
      <c r="H173" s="348">
        <f aca="true" t="shared" si="35" ref="H173:H179">+E173-F173</f>
        <v>0</v>
      </c>
      <c r="I173" s="349"/>
    </row>
    <row r="174" spans="1:9" s="126" customFormat="1" ht="9" customHeight="1">
      <c r="A174" s="149" t="s">
        <v>393</v>
      </c>
      <c r="B174" s="120"/>
      <c r="C174" s="152">
        <v>29860591</v>
      </c>
      <c r="D174" s="148">
        <v>-16191211</v>
      </c>
      <c r="E174" s="148">
        <f t="shared" si="34"/>
        <v>13669380</v>
      </c>
      <c r="F174" s="148">
        <v>13669379.4</v>
      </c>
      <c r="G174" s="148">
        <v>13669379.4</v>
      </c>
      <c r="H174" s="348">
        <f t="shared" si="35"/>
        <v>0.599999999627471</v>
      </c>
      <c r="I174" s="349"/>
    </row>
    <row r="175" spans="1:9" s="126" customFormat="1" ht="9" customHeight="1">
      <c r="A175" s="149" t="s">
        <v>394</v>
      </c>
      <c r="B175" s="120"/>
      <c r="C175" s="152">
        <v>0</v>
      </c>
      <c r="D175" s="148">
        <v>0</v>
      </c>
      <c r="E175" s="148">
        <f t="shared" si="34"/>
        <v>0</v>
      </c>
      <c r="F175" s="148">
        <v>0</v>
      </c>
      <c r="G175" s="148">
        <v>0</v>
      </c>
      <c r="H175" s="348">
        <f t="shared" si="35"/>
        <v>0</v>
      </c>
      <c r="I175" s="349"/>
    </row>
    <row r="176" spans="1:9" s="126" customFormat="1" ht="9" customHeight="1">
      <c r="A176" s="149" t="s">
        <v>395</v>
      </c>
      <c r="B176" s="120"/>
      <c r="C176" s="152">
        <v>0</v>
      </c>
      <c r="D176" s="148">
        <v>0</v>
      </c>
      <c r="E176" s="148">
        <f t="shared" si="34"/>
        <v>0</v>
      </c>
      <c r="F176" s="148">
        <v>0</v>
      </c>
      <c r="G176" s="148">
        <v>0</v>
      </c>
      <c r="H176" s="348">
        <f t="shared" si="35"/>
        <v>0</v>
      </c>
      <c r="I176" s="349"/>
    </row>
    <row r="177" spans="1:9" s="126" customFormat="1" ht="9" customHeight="1">
      <c r="A177" s="149" t="s">
        <v>396</v>
      </c>
      <c r="B177" s="120"/>
      <c r="C177" s="152">
        <v>0</v>
      </c>
      <c r="D177" s="148">
        <v>0</v>
      </c>
      <c r="E177" s="148">
        <f t="shared" si="34"/>
        <v>0</v>
      </c>
      <c r="F177" s="148">
        <v>0</v>
      </c>
      <c r="G177" s="148">
        <v>0</v>
      </c>
      <c r="H177" s="348">
        <f t="shared" si="35"/>
        <v>0</v>
      </c>
      <c r="I177" s="349"/>
    </row>
    <row r="178" spans="1:9" s="126" customFormat="1" ht="9" customHeight="1">
      <c r="A178" s="149" t="s">
        <v>397</v>
      </c>
      <c r="B178" s="120"/>
      <c r="C178" s="152">
        <v>0</v>
      </c>
      <c r="D178" s="148">
        <v>0</v>
      </c>
      <c r="E178" s="148">
        <f t="shared" si="34"/>
        <v>0</v>
      </c>
      <c r="F178" s="148">
        <v>0</v>
      </c>
      <c r="G178" s="148">
        <v>0</v>
      </c>
      <c r="H178" s="348">
        <f t="shared" si="35"/>
        <v>0</v>
      </c>
      <c r="I178" s="349"/>
    </row>
    <row r="179" spans="1:9" s="126" customFormat="1" ht="9" customHeight="1">
      <c r="A179" s="149" t="s">
        <v>398</v>
      </c>
      <c r="B179" s="120"/>
      <c r="C179" s="152">
        <v>0</v>
      </c>
      <c r="D179" s="148">
        <v>0</v>
      </c>
      <c r="E179" s="148">
        <f t="shared" si="34"/>
        <v>0</v>
      </c>
      <c r="F179" s="148">
        <v>0</v>
      </c>
      <c r="G179" s="148">
        <v>0</v>
      </c>
      <c r="H179" s="348">
        <f t="shared" si="35"/>
        <v>0</v>
      </c>
      <c r="I179" s="349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145" t="s">
        <v>400</v>
      </c>
      <c r="B182" s="4"/>
      <c r="C182" s="146">
        <f aca="true" t="shared" si="36" ref="C182:I182">+C10+C96</f>
        <v>23542398165.82</v>
      </c>
      <c r="D182" s="146">
        <f t="shared" si="36"/>
        <v>2514171597.6800003</v>
      </c>
      <c r="E182" s="146">
        <f t="shared" si="36"/>
        <v>26056569763.5</v>
      </c>
      <c r="F182" s="146">
        <f t="shared" si="36"/>
        <v>25855882832.239998</v>
      </c>
      <c r="G182" s="146">
        <f t="shared" si="36"/>
        <v>25537038371.43</v>
      </c>
      <c r="H182" s="350">
        <f t="shared" si="36"/>
        <v>200686931.2599998</v>
      </c>
      <c r="I182" s="351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6"/>
    <mergeCell ref="H77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G162:G163"/>
    <mergeCell ref="H162:I162"/>
    <mergeCell ref="H163:I163"/>
    <mergeCell ref="H164:I164"/>
    <mergeCell ref="H165:I165"/>
    <mergeCell ref="H167:I167"/>
    <mergeCell ref="H168:I168"/>
    <mergeCell ref="H169:I169"/>
    <mergeCell ref="H170:I170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2:I182"/>
  </mergeCells>
  <printOptions horizontalCentered="1"/>
  <pageMargins left="0.03937007874015748" right="0.03937007874015748" top="0.8661417322834646" bottom="0.7874015748031497" header="0" footer="0.1968503937007874"/>
  <pageSetup firstPageNumber="140" useFirstPageNumber="1" fitToHeight="0" horizontalDpi="600" verticalDpi="600" orientation="portrait" scale="88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333" t="s">
        <v>401</v>
      </c>
      <c r="B1" s="334"/>
      <c r="C1" s="334"/>
      <c r="D1" s="334"/>
      <c r="E1" s="334"/>
      <c r="F1" s="334"/>
      <c r="G1" s="334"/>
      <c r="H1" s="334"/>
      <c r="I1" s="335"/>
    </row>
    <row r="2" spans="1:9" ht="11.25" customHeight="1">
      <c r="A2" s="336"/>
      <c r="B2" s="337"/>
      <c r="C2" s="337"/>
      <c r="D2" s="337"/>
      <c r="E2" s="337"/>
      <c r="F2" s="337"/>
      <c r="G2" s="337"/>
      <c r="H2" s="337"/>
      <c r="I2" s="338"/>
    </row>
    <row r="3" spans="1:9" ht="11.25" customHeight="1">
      <c r="A3" s="336"/>
      <c r="B3" s="337"/>
      <c r="C3" s="337"/>
      <c r="D3" s="337"/>
      <c r="E3" s="337"/>
      <c r="F3" s="337"/>
      <c r="G3" s="337"/>
      <c r="H3" s="337"/>
      <c r="I3" s="338"/>
    </row>
    <row r="4" spans="1:9" ht="11.25" customHeight="1">
      <c r="A4" s="336"/>
      <c r="B4" s="337"/>
      <c r="C4" s="337"/>
      <c r="D4" s="337"/>
      <c r="E4" s="337"/>
      <c r="F4" s="337"/>
      <c r="G4" s="337"/>
      <c r="H4" s="337"/>
      <c r="I4" s="338"/>
    </row>
    <row r="5" spans="1:9" ht="17.25" customHeight="1">
      <c r="A5" s="339"/>
      <c r="B5" s="340"/>
      <c r="C5" s="340"/>
      <c r="D5" s="340"/>
      <c r="E5" s="340"/>
      <c r="F5" s="340"/>
      <c r="G5" s="340"/>
      <c r="H5" s="340"/>
      <c r="I5" s="341"/>
    </row>
    <row r="6" spans="1:9" ht="12.75">
      <c r="A6" s="342" t="s">
        <v>0</v>
      </c>
      <c r="B6" s="371"/>
      <c r="C6" s="374" t="s">
        <v>321</v>
      </c>
      <c r="D6" s="374"/>
      <c r="E6" s="374"/>
      <c r="F6" s="374"/>
      <c r="G6" s="374"/>
      <c r="H6" s="375" t="s">
        <v>322</v>
      </c>
      <c r="I6" s="375"/>
    </row>
    <row r="7" spans="1:9" ht="12.75">
      <c r="A7" s="343"/>
      <c r="B7" s="372"/>
      <c r="C7" s="345" t="s">
        <v>323</v>
      </c>
      <c r="D7" s="374" t="s">
        <v>324</v>
      </c>
      <c r="E7" s="345" t="s">
        <v>325</v>
      </c>
      <c r="F7" s="345" t="s">
        <v>214</v>
      </c>
      <c r="G7" s="345" t="s">
        <v>231</v>
      </c>
      <c r="H7" s="375"/>
      <c r="I7" s="375"/>
    </row>
    <row r="8" spans="1:9" ht="12.75">
      <c r="A8" s="344"/>
      <c r="B8" s="373"/>
      <c r="C8" s="347"/>
      <c r="D8" s="374"/>
      <c r="E8" s="347"/>
      <c r="F8" s="347"/>
      <c r="G8" s="347"/>
      <c r="H8" s="375"/>
      <c r="I8" s="375"/>
    </row>
    <row r="9" spans="1:9" ht="2.25" customHeight="1">
      <c r="A9" s="50"/>
      <c r="B9" s="51"/>
      <c r="C9" s="51"/>
      <c r="D9" s="51"/>
      <c r="E9" s="51"/>
      <c r="F9" s="51"/>
      <c r="G9" s="51"/>
      <c r="H9" s="117"/>
      <c r="I9" s="51"/>
    </row>
    <row r="10" spans="1:9" ht="9" customHeight="1">
      <c r="A10" s="30" t="s">
        <v>402</v>
      </c>
      <c r="B10" s="4"/>
      <c r="C10" s="31">
        <f aca="true" t="shared" si="0" ref="C10:I10">+C11+C13+C30+C31+C32</f>
        <v>10359958046.82</v>
      </c>
      <c r="D10" s="31">
        <f t="shared" si="0"/>
        <v>17200496.560000002</v>
      </c>
      <c r="E10" s="31">
        <f t="shared" si="0"/>
        <v>10377158543.380001</v>
      </c>
      <c r="F10" s="31">
        <f t="shared" si="0"/>
        <v>10350613839.69</v>
      </c>
      <c r="G10" s="31">
        <f t="shared" si="0"/>
        <v>10036270413.71</v>
      </c>
      <c r="H10" s="376">
        <f t="shared" si="0"/>
        <v>26544703.68999958</v>
      </c>
      <c r="I10" s="377">
        <f t="shared" si="0"/>
        <v>0</v>
      </c>
    </row>
    <row r="11" spans="1:9" ht="9" customHeight="1">
      <c r="A11" s="34" t="s">
        <v>403</v>
      </c>
      <c r="B11" s="4"/>
      <c r="C11" s="35">
        <v>374281983.31</v>
      </c>
      <c r="D11" s="35">
        <v>487116.65</v>
      </c>
      <c r="E11" s="35">
        <f>SUM(C11:D11)</f>
        <v>374769099.96</v>
      </c>
      <c r="F11" s="35">
        <v>374769097.96</v>
      </c>
      <c r="G11" s="35">
        <v>374769097.96</v>
      </c>
      <c r="H11" s="378">
        <f>+E11-F11</f>
        <v>2</v>
      </c>
      <c r="I11" s="379"/>
    </row>
    <row r="12" spans="1:9" ht="2.25" customHeight="1">
      <c r="A12" s="141"/>
      <c r="B12" s="4"/>
      <c r="C12" s="4"/>
      <c r="D12" s="4"/>
      <c r="E12" s="4"/>
      <c r="F12" s="4"/>
      <c r="G12" s="4"/>
      <c r="H12" s="378">
        <f aca="true" t="shared" si="1" ref="H12:H30">+E12-F12</f>
        <v>0</v>
      </c>
      <c r="I12" s="379"/>
    </row>
    <row r="13" spans="1:9" s="126" customFormat="1" ht="9" customHeight="1">
      <c r="A13" s="34" t="s">
        <v>404</v>
      </c>
      <c r="B13" s="120"/>
      <c r="C13" s="35">
        <f>SUM(C14:C29)</f>
        <v>6014437790.240001</v>
      </c>
      <c r="D13" s="35">
        <f>SUM(D14:D29)</f>
        <v>-121901579.30000001</v>
      </c>
      <c r="E13" s="35">
        <f>SUM(E14:E29)</f>
        <v>5892536210.940001</v>
      </c>
      <c r="F13" s="35">
        <f>SUM(F14:F29)</f>
        <v>5865991509.250001</v>
      </c>
      <c r="G13" s="35">
        <f>SUM(G14:G29)</f>
        <v>5559483809.009999</v>
      </c>
      <c r="H13" s="378">
        <f>+E13-F13</f>
        <v>26544701.68999958</v>
      </c>
      <c r="I13" s="379"/>
    </row>
    <row r="14" spans="1:9" ht="9" customHeight="1">
      <c r="A14" s="153" t="s">
        <v>405</v>
      </c>
      <c r="B14" s="4"/>
      <c r="C14" s="35">
        <v>79926862.88</v>
      </c>
      <c r="D14" s="35">
        <v>127329.93</v>
      </c>
      <c r="E14" s="35">
        <f>SUM(C14:D14)</f>
        <v>80054192.81</v>
      </c>
      <c r="F14" s="35">
        <v>80054192.81</v>
      </c>
      <c r="G14" s="35">
        <v>77569151.58</v>
      </c>
      <c r="H14" s="378">
        <f t="shared" si="1"/>
        <v>0</v>
      </c>
      <c r="I14" s="379"/>
    </row>
    <row r="15" spans="1:9" ht="9" customHeight="1">
      <c r="A15" s="153" t="s">
        <v>406</v>
      </c>
      <c r="B15" s="4"/>
      <c r="C15" s="35">
        <v>251759661.06</v>
      </c>
      <c r="D15" s="35">
        <v>-28119649.17</v>
      </c>
      <c r="E15" s="35">
        <f aca="true" t="shared" si="2" ref="E15:E32">SUM(C15:D15)</f>
        <v>223640011.89</v>
      </c>
      <c r="F15" s="35">
        <v>223635011.48</v>
      </c>
      <c r="G15" s="35">
        <v>208196604.68</v>
      </c>
      <c r="H15" s="378">
        <f>+E15-F15</f>
        <v>5000.409999996424</v>
      </c>
      <c r="I15" s="379"/>
    </row>
    <row r="16" spans="1:9" ht="9" customHeight="1">
      <c r="A16" s="153" t="s">
        <v>407</v>
      </c>
      <c r="B16" s="4"/>
      <c r="C16" s="35">
        <v>25427151.18</v>
      </c>
      <c r="D16" s="35">
        <v>-9210584.27</v>
      </c>
      <c r="E16" s="35">
        <f t="shared" si="2"/>
        <v>16216566.91</v>
      </c>
      <c r="F16" s="35">
        <v>16216566.91</v>
      </c>
      <c r="G16" s="35">
        <v>15669945.33</v>
      </c>
      <c r="H16" s="378">
        <f t="shared" si="1"/>
        <v>0</v>
      </c>
      <c r="I16" s="379"/>
    </row>
    <row r="17" spans="1:9" ht="9" customHeight="1">
      <c r="A17" s="153" t="s">
        <v>408</v>
      </c>
      <c r="B17" s="4"/>
      <c r="C17" s="35">
        <v>673847966.37</v>
      </c>
      <c r="D17" s="35">
        <v>-38025409.34</v>
      </c>
      <c r="E17" s="35">
        <f t="shared" si="2"/>
        <v>635822557.03</v>
      </c>
      <c r="F17" s="35">
        <v>635213861.03</v>
      </c>
      <c r="G17" s="35">
        <v>594979865.79</v>
      </c>
      <c r="H17" s="378">
        <f t="shared" si="1"/>
        <v>608696</v>
      </c>
      <c r="I17" s="379"/>
    </row>
    <row r="18" spans="1:9" ht="9" customHeight="1">
      <c r="A18" s="153" t="s">
        <v>409</v>
      </c>
      <c r="B18" s="4"/>
      <c r="C18" s="35">
        <v>108967192.78</v>
      </c>
      <c r="D18" s="35">
        <v>43568220.06</v>
      </c>
      <c r="E18" s="35">
        <f t="shared" si="2"/>
        <v>152535412.84</v>
      </c>
      <c r="F18" s="35">
        <v>127481671.04</v>
      </c>
      <c r="G18" s="35">
        <v>121432977.88</v>
      </c>
      <c r="H18" s="378">
        <f t="shared" si="1"/>
        <v>25053741.799999997</v>
      </c>
      <c r="I18" s="379"/>
    </row>
    <row r="19" spans="1:9" ht="9" customHeight="1">
      <c r="A19" s="153" t="s">
        <v>410</v>
      </c>
      <c r="B19" s="4"/>
      <c r="C19" s="35">
        <v>888141439.25</v>
      </c>
      <c r="D19" s="35">
        <v>-396817997.62</v>
      </c>
      <c r="E19" s="35">
        <f t="shared" si="2"/>
        <v>491323441.63</v>
      </c>
      <c r="F19" s="35">
        <v>490446178.15</v>
      </c>
      <c r="G19" s="35">
        <v>483788626.41</v>
      </c>
      <c r="H19" s="378">
        <f t="shared" si="1"/>
        <v>877263.4800000191</v>
      </c>
      <c r="I19" s="379"/>
    </row>
    <row r="20" spans="1:9" ht="9" customHeight="1">
      <c r="A20" s="153" t="s">
        <v>411</v>
      </c>
      <c r="B20" s="4"/>
      <c r="C20" s="35">
        <v>55397605.93</v>
      </c>
      <c r="D20" s="35">
        <v>-2935951.73</v>
      </c>
      <c r="E20" s="35">
        <f t="shared" si="2"/>
        <v>52461654.2</v>
      </c>
      <c r="F20" s="35">
        <v>52461654.2</v>
      </c>
      <c r="G20" s="35">
        <v>50350681</v>
      </c>
      <c r="H20" s="378">
        <f t="shared" si="1"/>
        <v>0</v>
      </c>
      <c r="I20" s="379"/>
    </row>
    <row r="21" spans="1:9" ht="9" customHeight="1">
      <c r="A21" s="153" t="s">
        <v>412</v>
      </c>
      <c r="B21" s="4"/>
      <c r="C21" s="35">
        <v>59480337.25</v>
      </c>
      <c r="D21" s="35">
        <v>-16017589.58</v>
      </c>
      <c r="E21" s="35">
        <f t="shared" si="2"/>
        <v>43462747.67</v>
      </c>
      <c r="F21" s="35">
        <v>43462747.67</v>
      </c>
      <c r="G21" s="35">
        <v>40738853.87</v>
      </c>
      <c r="H21" s="378">
        <f t="shared" si="1"/>
        <v>0</v>
      </c>
      <c r="I21" s="379"/>
    </row>
    <row r="22" spans="1:9" ht="9" customHeight="1">
      <c r="A22" s="153" t="s">
        <v>413</v>
      </c>
      <c r="B22" s="4"/>
      <c r="C22" s="35">
        <v>126253513.54</v>
      </c>
      <c r="D22" s="35">
        <v>-24419853.59</v>
      </c>
      <c r="E22" s="35">
        <f t="shared" si="2"/>
        <v>101833659.95</v>
      </c>
      <c r="F22" s="35">
        <v>101833659.95</v>
      </c>
      <c r="G22" s="35">
        <v>95481644.24</v>
      </c>
      <c r="H22" s="378">
        <f t="shared" si="1"/>
        <v>0</v>
      </c>
      <c r="I22" s="379"/>
    </row>
    <row r="23" spans="1:9" ht="9" customHeight="1">
      <c r="A23" s="153" t="s">
        <v>414</v>
      </c>
      <c r="B23" s="4"/>
      <c r="C23" s="35">
        <v>124666971.36</v>
      </c>
      <c r="D23" s="35">
        <v>-37849605.62</v>
      </c>
      <c r="E23" s="35">
        <f t="shared" si="2"/>
        <v>86817365.74000001</v>
      </c>
      <c r="F23" s="35">
        <v>86817365.74</v>
      </c>
      <c r="G23" s="35">
        <v>78904576.54</v>
      </c>
      <c r="H23" s="378">
        <f t="shared" si="1"/>
        <v>0</v>
      </c>
      <c r="I23" s="379"/>
    </row>
    <row r="24" spans="1:9" ht="9" customHeight="1">
      <c r="A24" s="153" t="s">
        <v>415</v>
      </c>
      <c r="B24" s="4"/>
      <c r="C24" s="35">
        <v>443767411.59</v>
      </c>
      <c r="D24" s="35">
        <v>-62284492.7</v>
      </c>
      <c r="E24" s="35">
        <f t="shared" si="2"/>
        <v>381482918.89</v>
      </c>
      <c r="F24" s="35">
        <v>381482918.89</v>
      </c>
      <c r="G24" s="35">
        <v>351751753.97</v>
      </c>
      <c r="H24" s="378">
        <f t="shared" si="1"/>
        <v>0</v>
      </c>
      <c r="I24" s="379"/>
    </row>
    <row r="25" spans="1:9" ht="9" customHeight="1">
      <c r="A25" s="153" t="s">
        <v>416</v>
      </c>
      <c r="B25" s="4"/>
      <c r="C25" s="35">
        <v>790529908.55</v>
      </c>
      <c r="D25" s="35">
        <v>68068930.06</v>
      </c>
      <c r="E25" s="35">
        <f t="shared" si="2"/>
        <v>858598838.6099999</v>
      </c>
      <c r="F25" s="35">
        <v>858598838.61</v>
      </c>
      <c r="G25" s="35">
        <v>834561267.26</v>
      </c>
      <c r="H25" s="378">
        <f t="shared" si="1"/>
        <v>0</v>
      </c>
      <c r="I25" s="379"/>
    </row>
    <row r="26" spans="1:9" ht="9" customHeight="1">
      <c r="A26" s="153" t="s">
        <v>417</v>
      </c>
      <c r="B26" s="4"/>
      <c r="C26" s="35">
        <v>111630974.98</v>
      </c>
      <c r="D26" s="35">
        <v>-1126238.62</v>
      </c>
      <c r="E26" s="35">
        <f>SUM(C26:D26)</f>
        <v>110504736.36</v>
      </c>
      <c r="F26" s="35">
        <v>110504736.36</v>
      </c>
      <c r="G26" s="35">
        <v>106455327.16</v>
      </c>
      <c r="H26" s="378">
        <f>+E26-F26</f>
        <v>0</v>
      </c>
      <c r="I26" s="379"/>
    </row>
    <row r="27" spans="1:9" ht="9" customHeight="1">
      <c r="A27" s="153" t="s">
        <v>418</v>
      </c>
      <c r="B27" s="4"/>
      <c r="C27" s="35">
        <v>397810066.19</v>
      </c>
      <c r="D27" s="35">
        <v>155670878.26</v>
      </c>
      <c r="E27" s="35">
        <f t="shared" si="2"/>
        <v>553480944.45</v>
      </c>
      <c r="F27" s="35">
        <v>553480944.45</v>
      </c>
      <c r="G27" s="35">
        <v>535376975.74</v>
      </c>
      <c r="H27" s="378">
        <f t="shared" si="1"/>
        <v>0</v>
      </c>
      <c r="I27" s="379"/>
    </row>
    <row r="28" spans="1:9" ht="9" customHeight="1">
      <c r="A28" s="153" t="s">
        <v>419</v>
      </c>
      <c r="B28" s="4"/>
      <c r="C28" s="35">
        <v>108698533.26</v>
      </c>
      <c r="D28" s="35">
        <v>34797452.63</v>
      </c>
      <c r="E28" s="35">
        <f t="shared" si="2"/>
        <v>143495985.89000002</v>
      </c>
      <c r="F28" s="35">
        <v>143495985.89</v>
      </c>
      <c r="G28" s="35">
        <v>133393660.74</v>
      </c>
      <c r="H28" s="378">
        <f t="shared" si="1"/>
        <v>0</v>
      </c>
      <c r="I28" s="379"/>
    </row>
    <row r="29" spans="1:9" ht="9" customHeight="1">
      <c r="A29" s="153" t="s">
        <v>420</v>
      </c>
      <c r="B29" s="4"/>
      <c r="C29" s="35">
        <v>1768132194.07</v>
      </c>
      <c r="D29" s="35">
        <v>192672982</v>
      </c>
      <c r="E29" s="35">
        <f t="shared" si="2"/>
        <v>1960805176.07</v>
      </c>
      <c r="F29" s="35">
        <v>1960805176.07</v>
      </c>
      <c r="G29" s="35">
        <v>1830831896.82</v>
      </c>
      <c r="H29" s="378">
        <f t="shared" si="1"/>
        <v>0</v>
      </c>
      <c r="I29" s="379"/>
    </row>
    <row r="30" spans="1:9" ht="9" customHeight="1">
      <c r="A30" s="34" t="s">
        <v>421</v>
      </c>
      <c r="B30" s="4"/>
      <c r="C30" s="35">
        <v>486263000</v>
      </c>
      <c r="D30" s="35">
        <v>31493626.7</v>
      </c>
      <c r="E30" s="35">
        <f t="shared" si="2"/>
        <v>517756626.7</v>
      </c>
      <c r="F30" s="35">
        <v>517756626.7</v>
      </c>
      <c r="G30" s="35">
        <v>517756626.7</v>
      </c>
      <c r="H30" s="378">
        <f t="shared" si="1"/>
        <v>0</v>
      </c>
      <c r="I30" s="379"/>
    </row>
    <row r="31" spans="1:9" ht="9" customHeight="1">
      <c r="A31" s="34" t="s">
        <v>422</v>
      </c>
      <c r="B31" s="4"/>
      <c r="C31" s="35">
        <v>1189103527.61</v>
      </c>
      <c r="D31" s="35">
        <v>63417262.77</v>
      </c>
      <c r="E31" s="35">
        <f t="shared" si="2"/>
        <v>1252520790.3799999</v>
      </c>
      <c r="F31" s="35">
        <v>1252520790.38</v>
      </c>
      <c r="G31" s="35">
        <v>1244749326.63</v>
      </c>
      <c r="H31" s="378">
        <f>+E31-F31</f>
        <v>0</v>
      </c>
      <c r="I31" s="379"/>
    </row>
    <row r="32" spans="1:9" ht="9" customHeight="1">
      <c r="A32" s="34" t="s">
        <v>423</v>
      </c>
      <c r="B32" s="4"/>
      <c r="C32" s="35">
        <v>2295871745.66</v>
      </c>
      <c r="D32" s="35">
        <v>43704069.74</v>
      </c>
      <c r="E32" s="35">
        <f t="shared" si="2"/>
        <v>2339575815.3999996</v>
      </c>
      <c r="F32" s="35">
        <v>2339575815.4</v>
      </c>
      <c r="G32" s="35">
        <v>2339511553.41</v>
      </c>
      <c r="H32" s="378">
        <f>+E32-F32</f>
        <v>0</v>
      </c>
      <c r="I32" s="379"/>
    </row>
    <row r="33" spans="1:9" ht="2.25" customHeight="1">
      <c r="A33" s="3"/>
      <c r="B33" s="4"/>
      <c r="C33" s="4"/>
      <c r="D33" s="4"/>
      <c r="E33" s="4"/>
      <c r="F33" s="4"/>
      <c r="G33" s="4"/>
      <c r="H33" s="13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9" customHeight="1">
      <c r="A35" s="30" t="s">
        <v>424</v>
      </c>
      <c r="B35" s="4"/>
      <c r="C35" s="31">
        <f aca="true" t="shared" si="3" ref="C35:I35">SUM(C36:C52)</f>
        <v>13182440119</v>
      </c>
      <c r="D35" s="31">
        <f t="shared" si="3"/>
        <v>2496971101.1199994</v>
      </c>
      <c r="E35" s="31">
        <f t="shared" si="3"/>
        <v>15679411220.119999</v>
      </c>
      <c r="F35" s="31">
        <f t="shared" si="3"/>
        <v>15505268992.55</v>
      </c>
      <c r="G35" s="31">
        <f t="shared" si="3"/>
        <v>15500767957.719997</v>
      </c>
      <c r="H35" s="376">
        <f t="shared" si="3"/>
        <v>174142227.57000017</v>
      </c>
      <c r="I35" s="377">
        <f t="shared" si="3"/>
        <v>0</v>
      </c>
    </row>
    <row r="36" spans="1:9" ht="9" customHeight="1">
      <c r="A36" s="34" t="s">
        <v>425</v>
      </c>
      <c r="B36" s="4"/>
      <c r="C36" s="35">
        <v>3222648557</v>
      </c>
      <c r="D36" s="35">
        <v>479519413.06</v>
      </c>
      <c r="E36" s="35">
        <f>SUM(C36:D36)</f>
        <v>3702167970.06</v>
      </c>
      <c r="F36" s="35">
        <v>3702167963.04</v>
      </c>
      <c r="G36" s="35">
        <v>3702167963.04</v>
      </c>
      <c r="H36" s="378">
        <f aca="true" t="shared" si="4" ref="H36:H53">+E36-F36</f>
        <v>7.019999980926514</v>
      </c>
      <c r="I36" s="379"/>
    </row>
    <row r="37" spans="1:9" ht="9" customHeight="1">
      <c r="A37" s="34" t="s">
        <v>426</v>
      </c>
      <c r="B37" s="4"/>
      <c r="C37" s="35">
        <v>0</v>
      </c>
      <c r="D37" s="35">
        <v>0</v>
      </c>
      <c r="E37" s="35">
        <f aca="true" t="shared" si="5" ref="E37:E52">SUM(C37:D37)</f>
        <v>0</v>
      </c>
      <c r="F37" s="35">
        <v>0</v>
      </c>
      <c r="G37" s="35">
        <v>0</v>
      </c>
      <c r="H37" s="378">
        <f t="shared" si="4"/>
        <v>0</v>
      </c>
      <c r="I37" s="379"/>
    </row>
    <row r="38" spans="1:9" ht="9" customHeight="1">
      <c r="A38" s="34" t="s">
        <v>427</v>
      </c>
      <c r="B38" s="4"/>
      <c r="C38" s="35">
        <v>0</v>
      </c>
      <c r="D38" s="35">
        <v>19166331</v>
      </c>
      <c r="E38" s="35">
        <f t="shared" si="5"/>
        <v>19166331</v>
      </c>
      <c r="F38" s="35">
        <v>18352121.77</v>
      </c>
      <c r="G38" s="35">
        <v>18352121.77</v>
      </c>
      <c r="H38" s="378">
        <f t="shared" si="4"/>
        <v>814209.2300000004</v>
      </c>
      <c r="I38" s="379"/>
    </row>
    <row r="39" spans="1:9" ht="9" customHeight="1">
      <c r="A39" s="34" t="s">
        <v>428</v>
      </c>
      <c r="B39" s="4"/>
      <c r="C39" s="35">
        <v>0</v>
      </c>
      <c r="D39" s="35">
        <v>0</v>
      </c>
      <c r="E39" s="35">
        <f t="shared" si="5"/>
        <v>0</v>
      </c>
      <c r="F39" s="35">
        <v>0</v>
      </c>
      <c r="G39" s="35">
        <v>0</v>
      </c>
      <c r="H39" s="378">
        <f t="shared" si="4"/>
        <v>0</v>
      </c>
      <c r="I39" s="379"/>
    </row>
    <row r="40" spans="1:9" ht="9" customHeight="1">
      <c r="A40" s="34" t="s">
        <v>429</v>
      </c>
      <c r="B40" s="4"/>
      <c r="C40" s="35">
        <v>398845946</v>
      </c>
      <c r="D40" s="35">
        <v>48642642.7</v>
      </c>
      <c r="E40" s="35">
        <f t="shared" si="5"/>
        <v>447488588.7</v>
      </c>
      <c r="F40" s="35">
        <v>447473312.81</v>
      </c>
      <c r="G40" s="35">
        <v>443056421.39</v>
      </c>
      <c r="H40" s="378">
        <f t="shared" si="4"/>
        <v>15275.889999985695</v>
      </c>
      <c r="I40" s="379"/>
    </row>
    <row r="41" spans="1:9" ht="9" customHeight="1">
      <c r="A41" s="34" t="s">
        <v>430</v>
      </c>
      <c r="B41" s="4"/>
      <c r="C41" s="35">
        <v>0</v>
      </c>
      <c r="D41" s="35">
        <v>6176197.48</v>
      </c>
      <c r="E41" s="35">
        <f t="shared" si="5"/>
        <v>6176197.48</v>
      </c>
      <c r="F41" s="35">
        <v>5533411.79</v>
      </c>
      <c r="G41" s="35">
        <v>5533411.79</v>
      </c>
      <c r="H41" s="378">
        <f t="shared" si="4"/>
        <v>642785.6900000004</v>
      </c>
      <c r="I41" s="379"/>
    </row>
    <row r="42" spans="1:9" ht="9" customHeight="1">
      <c r="A42" s="34" t="s">
        <v>431</v>
      </c>
      <c r="B42" s="4"/>
      <c r="C42" s="35">
        <v>31202677</v>
      </c>
      <c r="D42" s="35">
        <v>1606667703.87</v>
      </c>
      <c r="E42" s="35">
        <f t="shared" si="5"/>
        <v>1637870380.87</v>
      </c>
      <c r="F42" s="35">
        <v>1635933926.56</v>
      </c>
      <c r="G42" s="35">
        <v>1635933926.56</v>
      </c>
      <c r="H42" s="378">
        <f t="shared" si="4"/>
        <v>1936454.3099999428</v>
      </c>
      <c r="I42" s="379"/>
    </row>
    <row r="43" spans="1:9" ht="9" customHeight="1">
      <c r="A43" s="34" t="s">
        <v>432</v>
      </c>
      <c r="B43" s="4"/>
      <c r="C43" s="35">
        <v>0</v>
      </c>
      <c r="D43" s="35">
        <v>0</v>
      </c>
      <c r="E43" s="35">
        <f t="shared" si="5"/>
        <v>0</v>
      </c>
      <c r="F43" s="35">
        <v>0</v>
      </c>
      <c r="G43" s="35">
        <v>0</v>
      </c>
      <c r="H43" s="378">
        <f t="shared" si="4"/>
        <v>0</v>
      </c>
      <c r="I43" s="379"/>
    </row>
    <row r="44" spans="1:9" ht="9" customHeight="1">
      <c r="A44" s="34" t="s">
        <v>433</v>
      </c>
      <c r="B44" s="4"/>
      <c r="C44" s="35">
        <v>0</v>
      </c>
      <c r="D44" s="35">
        <v>0</v>
      </c>
      <c r="E44" s="35">
        <f t="shared" si="5"/>
        <v>0</v>
      </c>
      <c r="F44" s="35">
        <v>0</v>
      </c>
      <c r="G44" s="35">
        <v>0</v>
      </c>
      <c r="H44" s="378">
        <f t="shared" si="4"/>
        <v>0</v>
      </c>
      <c r="I44" s="379"/>
    </row>
    <row r="45" spans="1:9" ht="9" customHeight="1">
      <c r="A45" s="34" t="s">
        <v>434</v>
      </c>
      <c r="B45" s="4"/>
      <c r="C45" s="35">
        <v>0</v>
      </c>
      <c r="D45" s="35">
        <v>0</v>
      </c>
      <c r="E45" s="35">
        <f t="shared" si="5"/>
        <v>0</v>
      </c>
      <c r="F45" s="35">
        <v>0</v>
      </c>
      <c r="G45" s="35">
        <v>0</v>
      </c>
      <c r="H45" s="378">
        <f t="shared" si="4"/>
        <v>0</v>
      </c>
      <c r="I45" s="379"/>
    </row>
    <row r="46" spans="1:9" ht="9" customHeight="1">
      <c r="A46" s="34" t="s">
        <v>435</v>
      </c>
      <c r="B46" s="4"/>
      <c r="C46" s="35">
        <v>15000000</v>
      </c>
      <c r="D46" s="35">
        <v>55018154</v>
      </c>
      <c r="E46" s="35">
        <f t="shared" si="5"/>
        <v>70018154</v>
      </c>
      <c r="F46" s="35">
        <v>65952934.28</v>
      </c>
      <c r="G46" s="35">
        <v>65952934.28</v>
      </c>
      <c r="H46" s="378">
        <f t="shared" si="4"/>
        <v>4065219.719999999</v>
      </c>
      <c r="I46" s="379"/>
    </row>
    <row r="47" spans="1:9" ht="9" customHeight="1">
      <c r="A47" s="34" t="s">
        <v>436</v>
      </c>
      <c r="B47" s="4"/>
      <c r="C47" s="35">
        <v>181072712</v>
      </c>
      <c r="D47" s="35">
        <v>243512956.97</v>
      </c>
      <c r="E47" s="35">
        <f t="shared" si="5"/>
        <v>424585668.97</v>
      </c>
      <c r="F47" s="35">
        <v>353906321.02</v>
      </c>
      <c r="G47" s="35">
        <v>353906321.02</v>
      </c>
      <c r="H47" s="378">
        <f t="shared" si="4"/>
        <v>70679347.95000005</v>
      </c>
      <c r="I47" s="379"/>
    </row>
    <row r="48" spans="1:9" ht="9" customHeight="1">
      <c r="A48" s="34" t="s">
        <v>437</v>
      </c>
      <c r="B48" s="4"/>
      <c r="C48" s="35">
        <v>2600000</v>
      </c>
      <c r="D48" s="35">
        <v>-2001535.82</v>
      </c>
      <c r="E48" s="35">
        <f t="shared" si="5"/>
        <v>598464.1799999999</v>
      </c>
      <c r="F48" s="35">
        <v>598464.18</v>
      </c>
      <c r="G48" s="35">
        <v>514320.77</v>
      </c>
      <c r="H48" s="378">
        <f t="shared" si="4"/>
        <v>0</v>
      </c>
      <c r="I48" s="379"/>
    </row>
    <row r="49" spans="1:9" ht="9" customHeight="1">
      <c r="A49" s="34" t="s">
        <v>438</v>
      </c>
      <c r="B49" s="4"/>
      <c r="C49" s="35">
        <v>0</v>
      </c>
      <c r="D49" s="35">
        <v>0</v>
      </c>
      <c r="E49" s="35">
        <f>SUM(C49:D49)</f>
        <v>0</v>
      </c>
      <c r="F49" s="35">
        <v>0</v>
      </c>
      <c r="G49" s="35">
        <v>0</v>
      </c>
      <c r="H49" s="378">
        <f>+E49-F49</f>
        <v>0</v>
      </c>
      <c r="I49" s="379"/>
    </row>
    <row r="50" spans="1:9" ht="9" customHeight="1">
      <c r="A50" s="34" t="s">
        <v>439</v>
      </c>
      <c r="B50" s="4"/>
      <c r="C50" s="35">
        <v>0</v>
      </c>
      <c r="D50" s="35">
        <v>18838.29</v>
      </c>
      <c r="E50" s="35">
        <f t="shared" si="5"/>
        <v>18838.29</v>
      </c>
      <c r="F50" s="35">
        <v>18838.29</v>
      </c>
      <c r="G50" s="35">
        <v>18838.29</v>
      </c>
      <c r="H50" s="378">
        <f t="shared" si="4"/>
        <v>0</v>
      </c>
      <c r="I50" s="379"/>
    </row>
    <row r="51" spans="1:9" ht="9" customHeight="1">
      <c r="A51" s="34" t="s">
        <v>440</v>
      </c>
      <c r="B51" s="4"/>
      <c r="C51" s="35">
        <v>0</v>
      </c>
      <c r="D51" s="35">
        <v>0</v>
      </c>
      <c r="E51" s="35">
        <f t="shared" si="5"/>
        <v>0</v>
      </c>
      <c r="F51" s="35">
        <v>0</v>
      </c>
      <c r="G51" s="35">
        <v>0</v>
      </c>
      <c r="H51" s="378">
        <f t="shared" si="4"/>
        <v>0</v>
      </c>
      <c r="I51" s="379"/>
    </row>
    <row r="52" spans="1:9" ht="9" customHeight="1">
      <c r="A52" s="34" t="s">
        <v>441</v>
      </c>
      <c r="B52" s="4"/>
      <c r="C52" s="35">
        <v>9331070227</v>
      </c>
      <c r="D52" s="35">
        <v>40250399.57</v>
      </c>
      <c r="E52" s="35">
        <f t="shared" si="5"/>
        <v>9371320626.57</v>
      </c>
      <c r="F52" s="35">
        <v>9275331698.81</v>
      </c>
      <c r="G52" s="35">
        <v>9275331698.81</v>
      </c>
      <c r="H52" s="378">
        <f t="shared" si="4"/>
        <v>95988927.76000023</v>
      </c>
      <c r="I52" s="379"/>
    </row>
    <row r="53" spans="1:9" ht="2.25" customHeight="1">
      <c r="A53" s="3"/>
      <c r="B53" s="4"/>
      <c r="C53" s="4">
        <v>9331070227</v>
      </c>
      <c r="D53" s="4"/>
      <c r="E53" s="4"/>
      <c r="F53" s="4"/>
      <c r="G53" s="4"/>
      <c r="H53" s="378">
        <f t="shared" si="4"/>
        <v>0</v>
      </c>
      <c r="I53" s="379"/>
    </row>
    <row r="54" spans="1:9" ht="2.25" customHeight="1">
      <c r="A54" s="3"/>
      <c r="B54" s="4"/>
      <c r="C54" s="4"/>
      <c r="D54" s="4"/>
      <c r="E54" s="4"/>
      <c r="F54" s="4"/>
      <c r="G54" s="4"/>
      <c r="H54" s="13"/>
      <c r="I54" s="4"/>
    </row>
    <row r="55" spans="1:9" ht="9" customHeight="1">
      <c r="A55" s="30" t="s">
        <v>400</v>
      </c>
      <c r="B55" s="4"/>
      <c r="C55" s="31">
        <f aca="true" t="shared" si="6" ref="C55:I55">+C10+C35</f>
        <v>23542398165.82</v>
      </c>
      <c r="D55" s="31">
        <f t="shared" si="6"/>
        <v>2514171597.6799994</v>
      </c>
      <c r="E55" s="31">
        <f t="shared" si="6"/>
        <v>26056569763.5</v>
      </c>
      <c r="F55" s="31">
        <f t="shared" si="6"/>
        <v>25855882832.239998</v>
      </c>
      <c r="G55" s="31">
        <f t="shared" si="6"/>
        <v>25537038371.429996</v>
      </c>
      <c r="H55" s="376">
        <f t="shared" si="6"/>
        <v>200686931.25999975</v>
      </c>
      <c r="I55" s="377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2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55:I55"/>
    <mergeCell ref="H48:I48"/>
    <mergeCell ref="H49:I49"/>
    <mergeCell ref="H50:I50"/>
    <mergeCell ref="H51:I51"/>
    <mergeCell ref="H52:I52"/>
    <mergeCell ref="H53:I53"/>
  </mergeCells>
  <printOptions horizontalCentered="1"/>
  <pageMargins left="0.2755905511811024" right="0.1968503937007874" top="0.5905511811023623" bottom="0.5905511811023623" header="0" footer="0.1968503937007874"/>
  <pageSetup firstPageNumber="142" useFirstPageNumber="1" fitToHeight="1" fitToWidth="1" horizontalDpi="600" verticalDpi="600" orientation="portrait" scale="8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333" t="s">
        <v>476</v>
      </c>
      <c r="B1" s="334"/>
      <c r="C1" s="334"/>
      <c r="D1" s="334"/>
      <c r="E1" s="334"/>
      <c r="F1" s="334"/>
      <c r="G1" s="334"/>
      <c r="H1" s="334"/>
      <c r="I1" s="335"/>
    </row>
    <row r="2" spans="1:9" ht="11.25" customHeight="1">
      <c r="A2" s="336"/>
      <c r="B2" s="337"/>
      <c r="C2" s="337"/>
      <c r="D2" s="337"/>
      <c r="E2" s="337"/>
      <c r="F2" s="337"/>
      <c r="G2" s="337"/>
      <c r="H2" s="337"/>
      <c r="I2" s="338"/>
    </row>
    <row r="3" spans="1:9" ht="11.25" customHeight="1">
      <c r="A3" s="336"/>
      <c r="B3" s="337"/>
      <c r="C3" s="337"/>
      <c r="D3" s="337"/>
      <c r="E3" s="337"/>
      <c r="F3" s="337"/>
      <c r="G3" s="337"/>
      <c r="H3" s="337"/>
      <c r="I3" s="338"/>
    </row>
    <row r="4" spans="1:9" ht="11.25" customHeight="1">
      <c r="A4" s="336"/>
      <c r="B4" s="337"/>
      <c r="C4" s="337"/>
      <c r="D4" s="337"/>
      <c r="E4" s="337"/>
      <c r="F4" s="337"/>
      <c r="G4" s="337"/>
      <c r="H4" s="337"/>
      <c r="I4" s="338"/>
    </row>
    <row r="5" spans="1:9" ht="15.75" customHeight="1">
      <c r="A5" s="339"/>
      <c r="B5" s="340"/>
      <c r="C5" s="340"/>
      <c r="D5" s="340"/>
      <c r="E5" s="340"/>
      <c r="F5" s="340"/>
      <c r="G5" s="340"/>
      <c r="H5" s="340"/>
      <c r="I5" s="341"/>
    </row>
    <row r="6" spans="1:9" ht="12.75">
      <c r="A6" s="342" t="s">
        <v>0</v>
      </c>
      <c r="B6" s="371"/>
      <c r="C6" s="374" t="s">
        <v>321</v>
      </c>
      <c r="D6" s="374"/>
      <c r="E6" s="374"/>
      <c r="F6" s="374"/>
      <c r="G6" s="374"/>
      <c r="H6" s="375" t="s">
        <v>322</v>
      </c>
      <c r="I6" s="375"/>
    </row>
    <row r="7" spans="1:9" ht="12.75">
      <c r="A7" s="343"/>
      <c r="B7" s="372"/>
      <c r="C7" s="345" t="s">
        <v>323</v>
      </c>
      <c r="D7" s="374" t="s">
        <v>324</v>
      </c>
      <c r="E7" s="345" t="s">
        <v>325</v>
      </c>
      <c r="F7" s="345" t="s">
        <v>214</v>
      </c>
      <c r="G7" s="345" t="s">
        <v>231</v>
      </c>
      <c r="H7" s="375"/>
      <c r="I7" s="375"/>
    </row>
    <row r="8" spans="1:9" ht="12.75">
      <c r="A8" s="344"/>
      <c r="B8" s="373"/>
      <c r="C8" s="347"/>
      <c r="D8" s="374"/>
      <c r="E8" s="347"/>
      <c r="F8" s="347"/>
      <c r="G8" s="347"/>
      <c r="H8" s="375"/>
      <c r="I8" s="375"/>
    </row>
    <row r="9" spans="1:9" ht="2.25" customHeight="1">
      <c r="A9" s="50"/>
      <c r="B9" s="51"/>
      <c r="C9" s="51"/>
      <c r="D9" s="51"/>
      <c r="E9" s="51"/>
      <c r="F9" s="51"/>
      <c r="G9" s="51"/>
      <c r="H9" s="117"/>
      <c r="I9" s="51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30" t="s">
        <v>475</v>
      </c>
      <c r="B11" s="4"/>
      <c r="C11" s="31">
        <f>+C13+C23+C32+C43</f>
        <v>10359958046.82</v>
      </c>
      <c r="D11" s="31">
        <f aca="true" t="shared" si="0" ref="D11:I11">+D13+D23+D32+D43</f>
        <v>17200496.559999995</v>
      </c>
      <c r="E11" s="31">
        <f>+E13+E23+E32+E43</f>
        <v>10377158543.38</v>
      </c>
      <c r="F11" s="31">
        <f t="shared" si="0"/>
        <v>10350613839.69</v>
      </c>
      <c r="G11" s="31">
        <f t="shared" si="0"/>
        <v>10036270413.710001</v>
      </c>
      <c r="H11" s="376">
        <f t="shared" si="0"/>
        <v>26544703.690000266</v>
      </c>
      <c r="I11" s="377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126" customFormat="1" ht="9" customHeight="1">
      <c r="A13" s="30" t="s">
        <v>473</v>
      </c>
      <c r="B13" s="39"/>
      <c r="C13" s="31">
        <f aca="true" t="shared" si="1" ref="C13:I13">SUM(C14:C21)</f>
        <v>4404032218.16</v>
      </c>
      <c r="D13" s="31">
        <f t="shared" si="1"/>
        <v>103127259.33000001</v>
      </c>
      <c r="E13" s="31">
        <f t="shared" si="1"/>
        <v>4507159477.49</v>
      </c>
      <c r="F13" s="31">
        <f t="shared" si="1"/>
        <v>4483353368.25</v>
      </c>
      <c r="G13" s="31">
        <f t="shared" si="1"/>
        <v>4319646137.92</v>
      </c>
      <c r="H13" s="376">
        <f t="shared" si="1"/>
        <v>23806109.240000248</v>
      </c>
      <c r="I13" s="377">
        <f t="shared" si="1"/>
        <v>0</v>
      </c>
    </row>
    <row r="14" spans="1:9" s="126" customFormat="1" ht="9" customHeight="1">
      <c r="A14" s="34" t="s">
        <v>472</v>
      </c>
      <c r="B14" s="120"/>
      <c r="C14" s="35">
        <v>374551249.88</v>
      </c>
      <c r="D14" s="35">
        <v>487116.65</v>
      </c>
      <c r="E14" s="35">
        <f>SUM(C14:D14)</f>
        <v>375038366.53</v>
      </c>
      <c r="F14" s="35">
        <v>375038364.53</v>
      </c>
      <c r="G14" s="35">
        <v>375038364.53</v>
      </c>
      <c r="H14" s="378">
        <f>+E14-F14</f>
        <v>2</v>
      </c>
      <c r="I14" s="379"/>
    </row>
    <row r="15" spans="1:9" s="126" customFormat="1" ht="9" customHeight="1">
      <c r="A15" s="34" t="s">
        <v>471</v>
      </c>
      <c r="B15" s="120"/>
      <c r="C15" s="35">
        <v>1246681595.03</v>
      </c>
      <c r="D15" s="35">
        <v>106891996.62</v>
      </c>
      <c r="E15" s="35">
        <f aca="true" t="shared" si="2" ref="E15:E21">SUM(C15:D15)</f>
        <v>1353573591.65</v>
      </c>
      <c r="F15" s="35">
        <v>1353568591.24</v>
      </c>
      <c r="G15" s="35">
        <v>1335540063.75</v>
      </c>
      <c r="H15" s="378">
        <f aca="true" t="shared" si="3" ref="H15:H21">+E15-F15</f>
        <v>5000.410000085831</v>
      </c>
      <c r="I15" s="379"/>
    </row>
    <row r="16" spans="1:9" s="126" customFormat="1" ht="9" customHeight="1">
      <c r="A16" s="34" t="s">
        <v>470</v>
      </c>
      <c r="B16" s="120"/>
      <c r="C16" s="35">
        <v>725507438.12</v>
      </c>
      <c r="D16" s="35">
        <v>26076118.27</v>
      </c>
      <c r="E16" s="35">
        <f t="shared" si="2"/>
        <v>751583556.39</v>
      </c>
      <c r="F16" s="35">
        <v>728391145.56</v>
      </c>
      <c r="G16" s="35">
        <v>695422669.56</v>
      </c>
      <c r="H16" s="378">
        <f t="shared" si="3"/>
        <v>23192410.830000043</v>
      </c>
      <c r="I16" s="379"/>
    </row>
    <row r="17" spans="1:9" s="126" customFormat="1" ht="9" customHeight="1">
      <c r="A17" s="34" t="s">
        <v>469</v>
      </c>
      <c r="B17" s="120"/>
      <c r="C17" s="35">
        <v>0</v>
      </c>
      <c r="D17" s="35">
        <v>0</v>
      </c>
      <c r="E17" s="35">
        <f t="shared" si="2"/>
        <v>0</v>
      </c>
      <c r="F17" s="35">
        <v>0</v>
      </c>
      <c r="G17" s="35">
        <v>0</v>
      </c>
      <c r="H17" s="378">
        <f t="shared" si="3"/>
        <v>0</v>
      </c>
      <c r="I17" s="379"/>
    </row>
    <row r="18" spans="1:9" s="126" customFormat="1" ht="9" customHeight="1">
      <c r="A18" s="34" t="s">
        <v>468</v>
      </c>
      <c r="B18" s="120"/>
      <c r="C18" s="35">
        <v>976344756.97</v>
      </c>
      <c r="D18" s="35">
        <v>-209805512.29</v>
      </c>
      <c r="E18" s="35">
        <f t="shared" si="2"/>
        <v>766539244.6800001</v>
      </c>
      <c r="F18" s="35">
        <v>765930548.68</v>
      </c>
      <c r="G18" s="35">
        <v>717965014.4</v>
      </c>
      <c r="H18" s="378">
        <f t="shared" si="3"/>
        <v>608696.0000001192</v>
      </c>
      <c r="I18" s="379"/>
    </row>
    <row r="19" spans="1:9" s="126" customFormat="1" ht="9" customHeight="1">
      <c r="A19" s="34" t="s">
        <v>467</v>
      </c>
      <c r="B19" s="120"/>
      <c r="C19" s="35">
        <v>0</v>
      </c>
      <c r="D19" s="35">
        <v>0</v>
      </c>
      <c r="E19" s="35">
        <f t="shared" si="2"/>
        <v>0</v>
      </c>
      <c r="F19" s="35">
        <v>0</v>
      </c>
      <c r="G19" s="35">
        <v>0</v>
      </c>
      <c r="H19" s="378">
        <f t="shared" si="3"/>
        <v>0</v>
      </c>
      <c r="I19" s="379"/>
    </row>
    <row r="20" spans="1:9" s="126" customFormat="1" ht="9" customHeight="1">
      <c r="A20" s="34" t="s">
        <v>466</v>
      </c>
      <c r="B20" s="120"/>
      <c r="C20" s="35">
        <v>819339194.74</v>
      </c>
      <c r="D20" s="35">
        <v>56220177.47</v>
      </c>
      <c r="E20" s="35">
        <f t="shared" si="2"/>
        <v>875559372.21</v>
      </c>
      <c r="F20" s="35">
        <v>875559372.21</v>
      </c>
      <c r="G20" s="35">
        <v>836557241.55</v>
      </c>
      <c r="H20" s="378">
        <f t="shared" si="3"/>
        <v>0</v>
      </c>
      <c r="I20" s="379"/>
    </row>
    <row r="21" spans="1:9" s="126" customFormat="1" ht="9" customHeight="1">
      <c r="A21" s="34" t="s">
        <v>465</v>
      </c>
      <c r="B21" s="120"/>
      <c r="C21" s="35">
        <v>261607983.42</v>
      </c>
      <c r="D21" s="35">
        <v>123257362.61</v>
      </c>
      <c r="E21" s="35">
        <f t="shared" si="2"/>
        <v>384865346.03</v>
      </c>
      <c r="F21" s="35">
        <v>384865346.03</v>
      </c>
      <c r="G21" s="35">
        <v>359122784.13</v>
      </c>
      <c r="H21" s="378">
        <f t="shared" si="3"/>
        <v>0</v>
      </c>
      <c r="I21" s="379"/>
    </row>
    <row r="22" spans="1:9" s="126" customFormat="1" ht="2.25" customHeight="1">
      <c r="A22" s="122"/>
      <c r="B22" s="120"/>
      <c r="C22" s="120"/>
      <c r="D22" s="120"/>
      <c r="E22" s="120"/>
      <c r="F22" s="120">
        <v>72419328.8</v>
      </c>
      <c r="G22" s="120">
        <v>58645526.28</v>
      </c>
      <c r="H22" s="121"/>
      <c r="I22" s="120"/>
    </row>
    <row r="23" spans="1:9" s="126" customFormat="1" ht="9" customHeight="1">
      <c r="A23" s="30" t="s">
        <v>464</v>
      </c>
      <c r="B23" s="39"/>
      <c r="C23" s="31">
        <f aca="true" t="shared" si="4" ref="C23:I23">SUM(C24:C30)</f>
        <v>2833787169.56</v>
      </c>
      <c r="D23" s="31">
        <f t="shared" si="4"/>
        <v>-116989075.55000003</v>
      </c>
      <c r="E23" s="31">
        <f t="shared" si="4"/>
        <v>2716798094.0099998</v>
      </c>
      <c r="F23" s="31">
        <f t="shared" si="4"/>
        <v>2714059499.56</v>
      </c>
      <c r="G23" s="31">
        <f t="shared" si="4"/>
        <v>2647005023.9600005</v>
      </c>
      <c r="H23" s="376">
        <f t="shared" si="4"/>
        <v>2738594.450000018</v>
      </c>
      <c r="I23" s="377">
        <f t="shared" si="4"/>
        <v>0</v>
      </c>
    </row>
    <row r="24" spans="1:9" s="126" customFormat="1" ht="9" customHeight="1">
      <c r="A24" s="34" t="s">
        <v>463</v>
      </c>
      <c r="B24" s="120"/>
      <c r="C24" s="35">
        <v>31677549.68</v>
      </c>
      <c r="D24" s="35">
        <v>5302381.7</v>
      </c>
      <c r="E24" s="35">
        <f>SUM(C24:D24)</f>
        <v>36979931.38</v>
      </c>
      <c r="F24" s="35">
        <v>36979931.38</v>
      </c>
      <c r="G24" s="35">
        <v>36117345.88</v>
      </c>
      <c r="H24" s="378">
        <f aca="true" t="shared" si="5" ref="H24:H30">+E24-F24</f>
        <v>0</v>
      </c>
      <c r="I24" s="379"/>
    </row>
    <row r="25" spans="1:9" s="126" customFormat="1" ht="9" customHeight="1">
      <c r="A25" s="34" t="s">
        <v>462</v>
      </c>
      <c r="B25" s="120"/>
      <c r="C25" s="35">
        <v>227292985.91</v>
      </c>
      <c r="D25" s="35">
        <v>-95569966.49</v>
      </c>
      <c r="E25" s="35">
        <f aca="true" t="shared" si="6" ref="E25:E30">SUM(C25:D25)</f>
        <v>131723019.42</v>
      </c>
      <c r="F25" s="35">
        <v>129861688.45</v>
      </c>
      <c r="G25" s="35">
        <v>123975175.96</v>
      </c>
      <c r="H25" s="378">
        <f t="shared" si="5"/>
        <v>1861330.9699999988</v>
      </c>
      <c r="I25" s="379"/>
    </row>
    <row r="26" spans="1:9" s="126" customFormat="1" ht="9" customHeight="1">
      <c r="A26" s="34" t="s">
        <v>461</v>
      </c>
      <c r="B26" s="120"/>
      <c r="C26" s="35">
        <v>411337768.29</v>
      </c>
      <c r="D26" s="35">
        <v>308448030.27</v>
      </c>
      <c r="E26" s="35">
        <f t="shared" si="6"/>
        <v>719785798.56</v>
      </c>
      <c r="F26" s="35">
        <v>719785798.56</v>
      </c>
      <c r="G26" s="35">
        <v>710110314.94</v>
      </c>
      <c r="H26" s="378">
        <f t="shared" si="5"/>
        <v>0</v>
      </c>
      <c r="I26" s="379"/>
    </row>
    <row r="27" spans="1:9" s="126" customFormat="1" ht="9" customHeight="1">
      <c r="A27" s="34" t="s">
        <v>460</v>
      </c>
      <c r="B27" s="120"/>
      <c r="C27" s="35">
        <v>178013328.49</v>
      </c>
      <c r="D27" s="35">
        <v>-13196355.33</v>
      </c>
      <c r="E27" s="35">
        <f t="shared" si="6"/>
        <v>164816973.16</v>
      </c>
      <c r="F27" s="35">
        <v>164816973.16</v>
      </c>
      <c r="G27" s="35">
        <v>161996848.12</v>
      </c>
      <c r="H27" s="378">
        <f t="shared" si="5"/>
        <v>0</v>
      </c>
      <c r="I27" s="379"/>
    </row>
    <row r="28" spans="1:9" s="126" customFormat="1" ht="9" customHeight="1">
      <c r="A28" s="34" t="s">
        <v>459</v>
      </c>
      <c r="B28" s="120"/>
      <c r="C28" s="35">
        <v>1473676589.27</v>
      </c>
      <c r="D28" s="35">
        <v>-313310757.93</v>
      </c>
      <c r="E28" s="35">
        <f t="shared" si="6"/>
        <v>1160365831.34</v>
      </c>
      <c r="F28" s="35">
        <v>1159488567.86</v>
      </c>
      <c r="G28" s="35">
        <v>1135342508.99</v>
      </c>
      <c r="H28" s="378">
        <f t="shared" si="5"/>
        <v>877263.4800000191</v>
      </c>
      <c r="I28" s="379"/>
    </row>
    <row r="29" spans="1:9" s="126" customFormat="1" ht="9" customHeight="1">
      <c r="A29" s="34" t="s">
        <v>458</v>
      </c>
      <c r="B29" s="120"/>
      <c r="C29" s="35">
        <v>511788947.92</v>
      </c>
      <c r="D29" s="35">
        <v>-8662407.77</v>
      </c>
      <c r="E29" s="35">
        <f t="shared" si="6"/>
        <v>503126540.15000004</v>
      </c>
      <c r="F29" s="35">
        <v>503126540.15</v>
      </c>
      <c r="G29" s="35">
        <v>479462830.07</v>
      </c>
      <c r="H29" s="378">
        <f t="shared" si="5"/>
        <v>0</v>
      </c>
      <c r="I29" s="379"/>
    </row>
    <row r="30" spans="1:9" s="126" customFormat="1" ht="9" customHeight="1">
      <c r="A30" s="34" t="s">
        <v>457</v>
      </c>
      <c r="B30" s="120"/>
      <c r="C30" s="35">
        <v>0</v>
      </c>
      <c r="D30" s="35">
        <v>0</v>
      </c>
      <c r="E30" s="35">
        <f t="shared" si="6"/>
        <v>0</v>
      </c>
      <c r="F30" s="35">
        <v>0</v>
      </c>
      <c r="G30" s="35">
        <v>0</v>
      </c>
      <c r="H30" s="378">
        <f t="shared" si="5"/>
        <v>0</v>
      </c>
      <c r="I30" s="379"/>
    </row>
    <row r="31" spans="1:9" s="126" customFormat="1" ht="2.25" customHeight="1">
      <c r="A31" s="122"/>
      <c r="B31" s="120"/>
      <c r="C31" s="120"/>
      <c r="D31" s="120"/>
      <c r="E31" s="120"/>
      <c r="F31" s="120"/>
      <c r="G31" s="120"/>
      <c r="H31" s="121"/>
      <c r="I31" s="120"/>
    </row>
    <row r="32" spans="1:9" s="126" customFormat="1" ht="9" customHeight="1">
      <c r="A32" s="30" t="s">
        <v>456</v>
      </c>
      <c r="B32" s="39"/>
      <c r="C32" s="31">
        <f aca="true" t="shared" si="7" ref="C32:I32">SUM(C33:C41)</f>
        <v>541147399.84</v>
      </c>
      <c r="D32" s="31">
        <f t="shared" si="7"/>
        <v>-21011647.319999993</v>
      </c>
      <c r="E32" s="31">
        <f t="shared" si="7"/>
        <v>520135752.5199999</v>
      </c>
      <c r="F32" s="31">
        <f t="shared" si="7"/>
        <v>520135752.52</v>
      </c>
      <c r="G32" s="31">
        <f t="shared" si="7"/>
        <v>436618294.46000004</v>
      </c>
      <c r="H32" s="376">
        <f t="shared" si="7"/>
        <v>0</v>
      </c>
      <c r="I32" s="377">
        <f t="shared" si="7"/>
        <v>0</v>
      </c>
    </row>
    <row r="33" spans="1:9" s="126" customFormat="1" ht="9" customHeight="1">
      <c r="A33" s="34" t="s">
        <v>455</v>
      </c>
      <c r="B33" s="120"/>
      <c r="C33" s="35">
        <v>128938936.27</v>
      </c>
      <c r="D33" s="35">
        <v>-14897782.26</v>
      </c>
      <c r="E33" s="35">
        <f>SUM(C33:D33)</f>
        <v>114041154.00999999</v>
      </c>
      <c r="F33" s="35">
        <v>114041154.01</v>
      </c>
      <c r="G33" s="35">
        <v>108853839.35</v>
      </c>
      <c r="H33" s="378">
        <f aca="true" t="shared" si="8" ref="H33:H41">+E33-F33</f>
        <v>0</v>
      </c>
      <c r="I33" s="379"/>
    </row>
    <row r="34" spans="1:9" s="126" customFormat="1" ht="9" customHeight="1">
      <c r="A34" s="34" t="s">
        <v>454</v>
      </c>
      <c r="B34" s="120"/>
      <c r="C34" s="35">
        <v>96600995.94</v>
      </c>
      <c r="D34" s="35">
        <v>-33552475.29</v>
      </c>
      <c r="E34" s="35">
        <f aca="true" t="shared" si="9" ref="E34:E39">SUM(C34:D34)</f>
        <v>63048520.65</v>
      </c>
      <c r="F34" s="35">
        <v>63048520.65</v>
      </c>
      <c r="G34" s="35">
        <v>56673689.28</v>
      </c>
      <c r="H34" s="378">
        <f t="shared" si="8"/>
        <v>0</v>
      </c>
      <c r="I34" s="379"/>
    </row>
    <row r="35" spans="1:9" s="126" customFormat="1" ht="9" customHeight="1">
      <c r="A35" s="34" t="s">
        <v>453</v>
      </c>
      <c r="B35" s="120"/>
      <c r="C35" s="35">
        <v>0</v>
      </c>
      <c r="D35" s="35">
        <v>0</v>
      </c>
      <c r="E35" s="35">
        <f t="shared" si="9"/>
        <v>0</v>
      </c>
      <c r="F35" s="35">
        <v>0</v>
      </c>
      <c r="G35" s="35">
        <v>0</v>
      </c>
      <c r="H35" s="378">
        <f t="shared" si="8"/>
        <v>0</v>
      </c>
      <c r="I35" s="379"/>
    </row>
    <row r="36" spans="1:9" s="126" customFormat="1" ht="9" customHeight="1">
      <c r="A36" s="34" t="s">
        <v>452</v>
      </c>
      <c r="B36" s="120"/>
      <c r="C36" s="35">
        <v>0</v>
      </c>
      <c r="D36" s="35">
        <v>0</v>
      </c>
      <c r="E36" s="35">
        <f t="shared" si="9"/>
        <v>0</v>
      </c>
      <c r="F36" s="35">
        <v>0</v>
      </c>
      <c r="G36" s="35">
        <v>0</v>
      </c>
      <c r="H36" s="378">
        <f t="shared" si="8"/>
        <v>0</v>
      </c>
      <c r="I36" s="379"/>
    </row>
    <row r="37" spans="1:9" s="126" customFormat="1" ht="9" customHeight="1">
      <c r="A37" s="34" t="s">
        <v>451</v>
      </c>
      <c r="B37" s="120"/>
      <c r="C37" s="35">
        <v>118021678.06</v>
      </c>
      <c r="D37" s="35">
        <v>5098580.49</v>
      </c>
      <c r="E37" s="35">
        <f t="shared" si="9"/>
        <v>123120258.55</v>
      </c>
      <c r="F37" s="35">
        <v>123120258.55</v>
      </c>
      <c r="G37" s="35">
        <v>115667614.84</v>
      </c>
      <c r="H37" s="378">
        <f t="shared" si="8"/>
        <v>0</v>
      </c>
      <c r="I37" s="379"/>
    </row>
    <row r="38" spans="1:9" s="126" customFormat="1" ht="9" customHeight="1">
      <c r="A38" s="34" t="s">
        <v>450</v>
      </c>
      <c r="B38" s="120"/>
      <c r="C38" s="35">
        <v>0</v>
      </c>
      <c r="D38" s="35">
        <v>0</v>
      </c>
      <c r="E38" s="35">
        <f t="shared" si="9"/>
        <v>0</v>
      </c>
      <c r="F38" s="35">
        <v>0</v>
      </c>
      <c r="G38" s="35">
        <v>0</v>
      </c>
      <c r="H38" s="378">
        <f t="shared" si="8"/>
        <v>0</v>
      </c>
      <c r="I38" s="379"/>
    </row>
    <row r="39" spans="1:9" s="126" customFormat="1" ht="9" customHeight="1">
      <c r="A39" s="34" t="s">
        <v>449</v>
      </c>
      <c r="B39" s="120"/>
      <c r="C39" s="35">
        <v>187942994.85</v>
      </c>
      <c r="D39" s="35">
        <v>19593853.76</v>
      </c>
      <c r="E39" s="35">
        <f t="shared" si="9"/>
        <v>207536848.60999998</v>
      </c>
      <c r="F39" s="35">
        <v>207536848.61</v>
      </c>
      <c r="G39" s="35">
        <v>143342493.38</v>
      </c>
      <c r="H39" s="378">
        <f t="shared" si="8"/>
        <v>0</v>
      </c>
      <c r="I39" s="379"/>
    </row>
    <row r="40" spans="1:9" s="126" customFormat="1" ht="9" customHeight="1">
      <c r="A40" s="34" t="s">
        <v>448</v>
      </c>
      <c r="B40" s="120"/>
      <c r="C40" s="35">
        <v>9642794.72</v>
      </c>
      <c r="D40" s="35">
        <v>2746175.98</v>
      </c>
      <c r="E40" s="35">
        <f>SUM(C40:D40)</f>
        <v>12388970.700000001</v>
      </c>
      <c r="F40" s="35">
        <v>12388970.7</v>
      </c>
      <c r="G40" s="35">
        <v>12080657.61</v>
      </c>
      <c r="H40" s="378">
        <f t="shared" si="8"/>
        <v>0</v>
      </c>
      <c r="I40" s="379"/>
    </row>
    <row r="41" spans="1:9" s="126" customFormat="1" ht="9" customHeight="1">
      <c r="A41" s="34" t="s">
        <v>447</v>
      </c>
      <c r="B41" s="120"/>
      <c r="C41" s="35">
        <v>0</v>
      </c>
      <c r="D41" s="35">
        <v>0</v>
      </c>
      <c r="E41" s="35">
        <f>SUM(C41:D41)</f>
        <v>0</v>
      </c>
      <c r="F41" s="35">
        <v>0</v>
      </c>
      <c r="G41" s="35">
        <v>0</v>
      </c>
      <c r="H41" s="378">
        <f t="shared" si="8"/>
        <v>0</v>
      </c>
      <c r="I41" s="379"/>
    </row>
    <row r="42" spans="1:9" s="126" customFormat="1" ht="2.25" customHeight="1">
      <c r="A42" s="122"/>
      <c r="B42" s="120"/>
      <c r="C42" s="120"/>
      <c r="D42" s="120"/>
      <c r="E42" s="120"/>
      <c r="F42" s="120"/>
      <c r="G42" s="120"/>
      <c r="H42" s="121"/>
      <c r="I42" s="120"/>
    </row>
    <row r="43" spans="1:9" s="126" customFormat="1" ht="9" customHeight="1">
      <c r="A43" s="30" t="s">
        <v>446</v>
      </c>
      <c r="B43" s="39"/>
      <c r="C43" s="31">
        <f aca="true" t="shared" si="10" ref="C43:I43">SUM(C44:C48)</f>
        <v>2580991259.2599998</v>
      </c>
      <c r="D43" s="31">
        <f t="shared" si="10"/>
        <v>52073960.1</v>
      </c>
      <c r="E43" s="31">
        <f t="shared" si="10"/>
        <v>2633065219.3599997</v>
      </c>
      <c r="F43" s="31">
        <f t="shared" si="10"/>
        <v>2633065219.36</v>
      </c>
      <c r="G43" s="31">
        <f t="shared" si="10"/>
        <v>2633000957.37</v>
      </c>
      <c r="H43" s="376">
        <f t="shared" si="10"/>
        <v>0</v>
      </c>
      <c r="I43" s="377">
        <f t="shared" si="10"/>
        <v>0</v>
      </c>
    </row>
    <row r="44" spans="1:9" s="126" customFormat="1" ht="9" customHeight="1">
      <c r="A44" s="34" t="s">
        <v>445</v>
      </c>
      <c r="B44" s="120"/>
      <c r="C44" s="35">
        <v>285119513.6</v>
      </c>
      <c r="D44" s="35">
        <v>8369890.36</v>
      </c>
      <c r="E44" s="35">
        <f>SUM(C44:D44)</f>
        <v>293489403.96000004</v>
      </c>
      <c r="F44" s="35">
        <v>293489403.96</v>
      </c>
      <c r="G44" s="35">
        <v>293489403.96</v>
      </c>
      <c r="H44" s="378">
        <f aca="true" t="shared" si="11" ref="H44:H50">+E44-F44</f>
        <v>0</v>
      </c>
      <c r="I44" s="379"/>
    </row>
    <row r="45" spans="1:9" s="126" customFormat="1" ht="9" customHeight="1">
      <c r="A45" s="382" t="s">
        <v>444</v>
      </c>
      <c r="B45" s="120"/>
      <c r="C45" s="381">
        <v>2295871745.66</v>
      </c>
      <c r="D45" s="380">
        <v>43704069.74</v>
      </c>
      <c r="E45" s="380">
        <f>SUM(C45:D46)</f>
        <v>2339575815.3999996</v>
      </c>
      <c r="F45" s="380">
        <v>2339575815.4</v>
      </c>
      <c r="G45" s="380">
        <v>2339511553.41</v>
      </c>
      <c r="H45" s="378">
        <f t="shared" si="11"/>
        <v>0</v>
      </c>
      <c r="I45" s="379"/>
    </row>
    <row r="46" spans="1:9" s="126" customFormat="1" ht="9" customHeight="1">
      <c r="A46" s="382"/>
      <c r="B46" s="120"/>
      <c r="C46" s="381"/>
      <c r="D46" s="380"/>
      <c r="E46" s="380"/>
      <c r="F46" s="380"/>
      <c r="G46" s="380"/>
      <c r="H46" s="378">
        <f t="shared" si="11"/>
        <v>0</v>
      </c>
      <c r="I46" s="379"/>
    </row>
    <row r="47" spans="1:9" s="126" customFormat="1" ht="9" customHeight="1">
      <c r="A47" s="34" t="s">
        <v>443</v>
      </c>
      <c r="B47" s="120"/>
      <c r="C47" s="35">
        <v>0</v>
      </c>
      <c r="D47" s="35">
        <v>0</v>
      </c>
      <c r="E47" s="35">
        <f>SUM(C47:D47)</f>
        <v>0</v>
      </c>
      <c r="F47" s="35">
        <v>0</v>
      </c>
      <c r="G47" s="35">
        <v>0</v>
      </c>
      <c r="H47" s="378">
        <f t="shared" si="11"/>
        <v>0</v>
      </c>
      <c r="I47" s="379"/>
    </row>
    <row r="48" spans="1:9" s="126" customFormat="1" ht="9" customHeight="1">
      <c r="A48" s="34" t="s">
        <v>442</v>
      </c>
      <c r="B48" s="120"/>
      <c r="C48" s="35">
        <v>0</v>
      </c>
      <c r="D48" s="35">
        <v>0</v>
      </c>
      <c r="E48" s="35">
        <f>SUM(C48:D48)</f>
        <v>0</v>
      </c>
      <c r="F48" s="35">
        <v>0</v>
      </c>
      <c r="G48" s="35">
        <v>0</v>
      </c>
      <c r="H48" s="378">
        <f t="shared" si="11"/>
        <v>0</v>
      </c>
      <c r="I48" s="379"/>
    </row>
    <row r="49" spans="1:9" ht="2.25" customHeight="1">
      <c r="A49" s="3"/>
      <c r="B49" s="4"/>
      <c r="C49" s="4"/>
      <c r="D49" s="4"/>
      <c r="E49" s="4"/>
      <c r="F49" s="4"/>
      <c r="G49" s="4"/>
      <c r="H49" s="378">
        <f t="shared" si="11"/>
        <v>0</v>
      </c>
      <c r="I49" s="379"/>
    </row>
    <row r="50" spans="1:9" ht="2.25" customHeight="1">
      <c r="A50" s="3"/>
      <c r="B50" s="4"/>
      <c r="C50" s="4"/>
      <c r="D50" s="4"/>
      <c r="E50" s="4"/>
      <c r="F50" s="4"/>
      <c r="G50" s="4"/>
      <c r="H50" s="378">
        <f t="shared" si="11"/>
        <v>0</v>
      </c>
      <c r="I50" s="379"/>
    </row>
    <row r="51" spans="1:9" ht="9" customHeight="1">
      <c r="A51" s="30" t="s">
        <v>474</v>
      </c>
      <c r="B51" s="4"/>
      <c r="C51" s="31">
        <f aca="true" t="shared" si="12" ref="C51:H51">+C53+C63+C72+C83</f>
        <v>13182440119</v>
      </c>
      <c r="D51" s="31">
        <f t="shared" si="12"/>
        <v>2496971101.12</v>
      </c>
      <c r="E51" s="31">
        <f t="shared" si="12"/>
        <v>15679411220.119999</v>
      </c>
      <c r="F51" s="31">
        <f t="shared" si="12"/>
        <v>15505268992.550001</v>
      </c>
      <c r="G51" s="31">
        <f t="shared" si="12"/>
        <v>15500767957.720001</v>
      </c>
      <c r="H51" s="376">
        <f t="shared" si="12"/>
        <v>174142227.56999922</v>
      </c>
      <c r="I51" s="377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126" customFormat="1" ht="9" customHeight="1">
      <c r="A53" s="30" t="s">
        <v>473</v>
      </c>
      <c r="B53" s="39"/>
      <c r="C53" s="31">
        <f aca="true" t="shared" si="13" ref="C53:I53">SUM(C54:C61)</f>
        <v>202432104</v>
      </c>
      <c r="D53" s="31">
        <f t="shared" si="13"/>
        <v>101913565.28999999</v>
      </c>
      <c r="E53" s="31">
        <f t="shared" si="13"/>
        <v>304345669.29</v>
      </c>
      <c r="F53" s="31">
        <f t="shared" si="13"/>
        <v>301351701.78000003</v>
      </c>
      <c r="G53" s="31">
        <f t="shared" si="13"/>
        <v>296850666.95</v>
      </c>
      <c r="H53" s="376">
        <f t="shared" si="13"/>
        <v>2993967.509999994</v>
      </c>
      <c r="I53" s="377">
        <f t="shared" si="13"/>
        <v>0</v>
      </c>
    </row>
    <row r="54" spans="1:9" s="126" customFormat="1" ht="9" customHeight="1">
      <c r="A54" s="34" t="s">
        <v>472</v>
      </c>
      <c r="B54" s="120"/>
      <c r="C54" s="35">
        <v>0</v>
      </c>
      <c r="D54" s="35">
        <v>0</v>
      </c>
      <c r="E54" s="35">
        <f>SUM(C54:D54)</f>
        <v>0</v>
      </c>
      <c r="F54" s="35">
        <v>0</v>
      </c>
      <c r="G54" s="35">
        <v>0</v>
      </c>
      <c r="H54" s="378">
        <f aca="true" t="shared" si="14" ref="H54:H61">+E54-F54</f>
        <v>0</v>
      </c>
      <c r="I54" s="379"/>
    </row>
    <row r="55" spans="1:9" s="126" customFormat="1" ht="9" customHeight="1">
      <c r="A55" s="34" t="s">
        <v>471</v>
      </c>
      <c r="B55" s="120"/>
      <c r="C55" s="35">
        <v>2600000</v>
      </c>
      <c r="D55" s="35">
        <v>16183464.18</v>
      </c>
      <c r="E55" s="35">
        <f aca="true" t="shared" si="15" ref="E55:E61">SUM(C55:D55)</f>
        <v>18783464.18</v>
      </c>
      <c r="F55" s="35">
        <v>18007464.41</v>
      </c>
      <c r="G55" s="35">
        <v>17923321</v>
      </c>
      <c r="H55" s="378">
        <f t="shared" si="14"/>
        <v>775999.7699999996</v>
      </c>
      <c r="I55" s="379"/>
    </row>
    <row r="56" spans="1:9" s="126" customFormat="1" ht="9" customHeight="1">
      <c r="A56" s="34" t="s">
        <v>470</v>
      </c>
      <c r="B56" s="120"/>
      <c r="C56" s="35">
        <v>0</v>
      </c>
      <c r="D56" s="35">
        <v>68760188.3</v>
      </c>
      <c r="E56" s="35">
        <f t="shared" si="15"/>
        <v>68760188.3</v>
      </c>
      <c r="F56" s="35">
        <v>66595705.31</v>
      </c>
      <c r="G56" s="35">
        <v>66595705.31</v>
      </c>
      <c r="H56" s="378">
        <f t="shared" si="14"/>
        <v>2164482.9899999946</v>
      </c>
      <c r="I56" s="379"/>
    </row>
    <row r="57" spans="1:9" s="126" customFormat="1" ht="9" customHeight="1">
      <c r="A57" s="34" t="s">
        <v>469</v>
      </c>
      <c r="B57" s="120"/>
      <c r="C57" s="35">
        <v>0</v>
      </c>
      <c r="D57" s="35">
        <v>0</v>
      </c>
      <c r="E57" s="35">
        <f t="shared" si="15"/>
        <v>0</v>
      </c>
      <c r="F57" s="35">
        <v>0</v>
      </c>
      <c r="G57" s="35">
        <v>0</v>
      </c>
      <c r="H57" s="378">
        <f t="shared" si="14"/>
        <v>0</v>
      </c>
      <c r="I57" s="379"/>
    </row>
    <row r="58" spans="1:9" s="126" customFormat="1" ht="9" customHeight="1">
      <c r="A58" s="34" t="s">
        <v>468</v>
      </c>
      <c r="B58" s="120"/>
      <c r="C58" s="35">
        <v>0</v>
      </c>
      <c r="D58" s="35">
        <v>9609851.52</v>
      </c>
      <c r="E58" s="35">
        <f t="shared" si="15"/>
        <v>9609851.52</v>
      </c>
      <c r="F58" s="35">
        <v>9609851.52</v>
      </c>
      <c r="G58" s="35">
        <v>9609851.52</v>
      </c>
      <c r="H58" s="378">
        <f t="shared" si="14"/>
        <v>0</v>
      </c>
      <c r="I58" s="379"/>
    </row>
    <row r="59" spans="1:9" s="126" customFormat="1" ht="9" customHeight="1">
      <c r="A59" s="34" t="s">
        <v>467</v>
      </c>
      <c r="B59" s="120"/>
      <c r="C59" s="35">
        <v>0</v>
      </c>
      <c r="D59" s="35">
        <v>0</v>
      </c>
      <c r="E59" s="35">
        <f t="shared" si="15"/>
        <v>0</v>
      </c>
      <c r="F59" s="35">
        <v>0</v>
      </c>
      <c r="G59" s="35">
        <v>0</v>
      </c>
      <c r="H59" s="378">
        <f t="shared" si="14"/>
        <v>0</v>
      </c>
      <c r="I59" s="379"/>
    </row>
    <row r="60" spans="1:9" s="126" customFormat="1" ht="9" customHeight="1">
      <c r="A60" s="34" t="s">
        <v>466</v>
      </c>
      <c r="B60" s="120"/>
      <c r="C60" s="35">
        <v>180832104</v>
      </c>
      <c r="D60" s="35">
        <v>6359892</v>
      </c>
      <c r="E60" s="35">
        <f t="shared" si="15"/>
        <v>187191996</v>
      </c>
      <c r="F60" s="35">
        <v>187191996</v>
      </c>
      <c r="G60" s="35">
        <v>187191996</v>
      </c>
      <c r="H60" s="378">
        <f t="shared" si="14"/>
        <v>0</v>
      </c>
      <c r="I60" s="379"/>
    </row>
    <row r="61" spans="1:9" s="126" customFormat="1" ht="9" customHeight="1">
      <c r="A61" s="34" t="s">
        <v>465</v>
      </c>
      <c r="B61" s="120"/>
      <c r="C61" s="35">
        <v>19000000</v>
      </c>
      <c r="D61" s="35">
        <v>1000169.29</v>
      </c>
      <c r="E61" s="35">
        <f t="shared" si="15"/>
        <v>20000169.29</v>
      </c>
      <c r="F61" s="35">
        <v>19946684.54</v>
      </c>
      <c r="G61" s="35">
        <v>15529793.12</v>
      </c>
      <c r="H61" s="378">
        <f t="shared" si="14"/>
        <v>53484.75</v>
      </c>
      <c r="I61" s="379"/>
    </row>
    <row r="62" spans="1:9" s="126" customFormat="1" ht="2.25" customHeight="1">
      <c r="A62" s="122"/>
      <c r="B62" s="120"/>
      <c r="C62" s="120"/>
      <c r="D62" s="120"/>
      <c r="E62" s="120"/>
      <c r="F62" s="120"/>
      <c r="G62" s="120"/>
      <c r="H62" s="121"/>
      <c r="I62" s="120"/>
    </row>
    <row r="63" spans="1:9" s="126" customFormat="1" ht="9" customHeight="1">
      <c r="A63" s="30" t="s">
        <v>464</v>
      </c>
      <c r="B63" s="39"/>
      <c r="C63" s="31">
        <f aca="true" t="shared" si="16" ref="C63:I63">SUM(C64:C70)</f>
        <v>11157534700</v>
      </c>
      <c r="D63" s="31">
        <f t="shared" si="16"/>
        <v>2307803077.5</v>
      </c>
      <c r="E63" s="31">
        <f t="shared" si="16"/>
        <v>13465337777.499998</v>
      </c>
      <c r="F63" s="31">
        <f t="shared" si="16"/>
        <v>13298261098.84</v>
      </c>
      <c r="G63" s="31">
        <f t="shared" si="16"/>
        <v>13298261098.84</v>
      </c>
      <c r="H63" s="376">
        <f t="shared" si="16"/>
        <v>167076678.65999925</v>
      </c>
      <c r="I63" s="377">
        <f t="shared" si="16"/>
        <v>0</v>
      </c>
    </row>
    <row r="64" spans="1:9" s="126" customFormat="1" ht="9" customHeight="1">
      <c r="A64" s="34" t="s">
        <v>463</v>
      </c>
      <c r="B64" s="120"/>
      <c r="C64" s="35">
        <v>0</v>
      </c>
      <c r="D64" s="35">
        <v>7079195.8</v>
      </c>
      <c r="E64" s="35">
        <f>SUM(C64:D64)</f>
        <v>7079195.8</v>
      </c>
      <c r="F64" s="35">
        <v>7079182.68</v>
      </c>
      <c r="G64" s="35">
        <v>7079182.68</v>
      </c>
      <c r="H64" s="378">
        <f aca="true" t="shared" si="17" ref="H64:H71">+E64-F64</f>
        <v>13.120000000111759</v>
      </c>
      <c r="I64" s="379"/>
    </row>
    <row r="65" spans="1:9" s="126" customFormat="1" ht="9" customHeight="1">
      <c r="A65" s="34" t="s">
        <v>462</v>
      </c>
      <c r="B65" s="120"/>
      <c r="C65" s="35">
        <v>256073242</v>
      </c>
      <c r="D65" s="35">
        <v>153931734.34</v>
      </c>
      <c r="E65" s="35">
        <f aca="true" t="shared" si="18" ref="E65:E70">SUM(C65:D65)</f>
        <v>410004976.34000003</v>
      </c>
      <c r="F65" s="35">
        <v>341495618.49</v>
      </c>
      <c r="G65" s="35">
        <v>341495618.49</v>
      </c>
      <c r="H65" s="378">
        <f t="shared" si="17"/>
        <v>68509357.85000002</v>
      </c>
      <c r="I65" s="379"/>
    </row>
    <row r="66" spans="1:9" s="126" customFormat="1" ht="9" customHeight="1">
      <c r="A66" s="34" t="s">
        <v>461</v>
      </c>
      <c r="B66" s="120"/>
      <c r="C66" s="35">
        <v>1984502337</v>
      </c>
      <c r="D66" s="35">
        <v>254915411.33</v>
      </c>
      <c r="E66" s="35">
        <f t="shared" si="18"/>
        <v>2239417748.33</v>
      </c>
      <c r="F66" s="35">
        <v>2239366805.82</v>
      </c>
      <c r="G66" s="35">
        <v>2239366805.82</v>
      </c>
      <c r="H66" s="378">
        <f t="shared" si="17"/>
        <v>50942.509999752045</v>
      </c>
      <c r="I66" s="379"/>
    </row>
    <row r="67" spans="1:9" s="126" customFormat="1" ht="9" customHeight="1">
      <c r="A67" s="34" t="s">
        <v>460</v>
      </c>
      <c r="B67" s="120"/>
      <c r="C67" s="35">
        <v>0</v>
      </c>
      <c r="D67" s="35">
        <v>8045678.22</v>
      </c>
      <c r="E67" s="35">
        <f t="shared" si="18"/>
        <v>8045678.22</v>
      </c>
      <c r="F67" s="35">
        <v>8045671.1</v>
      </c>
      <c r="G67" s="35">
        <v>8045671.1</v>
      </c>
      <c r="H67" s="378">
        <f t="shared" si="17"/>
        <v>7.120000000111759</v>
      </c>
      <c r="I67" s="379"/>
    </row>
    <row r="68" spans="1:9" s="126" customFormat="1" ht="9" customHeight="1">
      <c r="A68" s="34" t="s">
        <v>459</v>
      </c>
      <c r="B68" s="120"/>
      <c r="C68" s="35">
        <v>8102286212</v>
      </c>
      <c r="D68" s="35">
        <v>936622678.59</v>
      </c>
      <c r="E68" s="35">
        <f t="shared" si="18"/>
        <v>9038908890.59</v>
      </c>
      <c r="F68" s="35">
        <v>8940392532.53</v>
      </c>
      <c r="G68" s="35">
        <v>8940392532.53</v>
      </c>
      <c r="H68" s="378">
        <f t="shared" si="17"/>
        <v>98516358.05999947</v>
      </c>
      <c r="I68" s="379"/>
    </row>
    <row r="69" spans="1:9" s="126" customFormat="1" ht="9" customHeight="1">
      <c r="A69" s="34" t="s">
        <v>458</v>
      </c>
      <c r="B69" s="120"/>
      <c r="C69" s="35">
        <v>814672909</v>
      </c>
      <c r="D69" s="35">
        <v>947208379.22</v>
      </c>
      <c r="E69" s="35">
        <f t="shared" si="18"/>
        <v>1761881288.22</v>
      </c>
      <c r="F69" s="35">
        <v>1761881288.22</v>
      </c>
      <c r="G69" s="35">
        <v>1761881288.22</v>
      </c>
      <c r="H69" s="378">
        <f t="shared" si="17"/>
        <v>0</v>
      </c>
      <c r="I69" s="379"/>
    </row>
    <row r="70" spans="1:9" s="126" customFormat="1" ht="9" customHeight="1">
      <c r="A70" s="34" t="s">
        <v>457</v>
      </c>
      <c r="B70" s="120"/>
      <c r="C70" s="35">
        <v>0</v>
      </c>
      <c r="D70" s="35">
        <v>0</v>
      </c>
      <c r="E70" s="35">
        <f t="shared" si="18"/>
        <v>0</v>
      </c>
      <c r="F70" s="35">
        <v>0</v>
      </c>
      <c r="G70" s="35">
        <v>0</v>
      </c>
      <c r="H70" s="378">
        <f t="shared" si="17"/>
        <v>0</v>
      </c>
      <c r="I70" s="379"/>
    </row>
    <row r="71" spans="1:9" s="126" customFormat="1" ht="2.25" customHeight="1">
      <c r="A71" s="122"/>
      <c r="B71" s="120"/>
      <c r="C71" s="120"/>
      <c r="D71" s="120"/>
      <c r="E71" s="120"/>
      <c r="F71" s="120">
        <v>98</v>
      </c>
      <c r="G71" s="120"/>
      <c r="H71" s="378">
        <f t="shared" si="17"/>
        <v>-98</v>
      </c>
      <c r="I71" s="379"/>
    </row>
    <row r="72" spans="1:9" s="126" customFormat="1" ht="9" customHeight="1">
      <c r="A72" s="30" t="s">
        <v>456</v>
      </c>
      <c r="B72" s="39"/>
      <c r="C72" s="31">
        <f aca="true" t="shared" si="19" ref="C72:I72">SUM(C73:C81)</f>
        <v>48542436</v>
      </c>
      <c r="D72" s="31">
        <f t="shared" si="19"/>
        <v>100707087.88</v>
      </c>
      <c r="E72" s="31">
        <f t="shared" si="19"/>
        <v>149249523.88</v>
      </c>
      <c r="F72" s="31">
        <f t="shared" si="19"/>
        <v>145177950.10000002</v>
      </c>
      <c r="G72" s="31">
        <f t="shared" si="19"/>
        <v>145177950.10000002</v>
      </c>
      <c r="H72" s="376">
        <f t="shared" si="19"/>
        <v>4071573.7799999937</v>
      </c>
      <c r="I72" s="377">
        <f t="shared" si="19"/>
        <v>0</v>
      </c>
    </row>
    <row r="73" spans="1:9" s="126" customFormat="1" ht="9" customHeight="1">
      <c r="A73" s="34" t="s">
        <v>455</v>
      </c>
      <c r="B73" s="120"/>
      <c r="C73" s="35">
        <v>33542436</v>
      </c>
      <c r="D73" s="35">
        <v>2171232.13</v>
      </c>
      <c r="E73" s="35">
        <f>SUM(C73:D73)</f>
        <v>35713668.13</v>
      </c>
      <c r="F73" s="35">
        <v>35713668.13</v>
      </c>
      <c r="G73" s="35">
        <v>35713668.13</v>
      </c>
      <c r="H73" s="378">
        <f aca="true" t="shared" si="20" ref="H73:H82">+E73-F73</f>
        <v>0</v>
      </c>
      <c r="I73" s="379"/>
    </row>
    <row r="74" spans="1:9" s="126" customFormat="1" ht="9" customHeight="1">
      <c r="A74" s="34" t="s">
        <v>454</v>
      </c>
      <c r="B74" s="120"/>
      <c r="C74" s="35">
        <v>15000000</v>
      </c>
      <c r="D74" s="35">
        <v>56120007.75</v>
      </c>
      <c r="E74" s="35">
        <f aca="true" t="shared" si="21" ref="E74:E81">SUM(C74:D74)</f>
        <v>71120007.75</v>
      </c>
      <c r="F74" s="35">
        <v>67054788.02</v>
      </c>
      <c r="G74" s="35">
        <v>67054788.02</v>
      </c>
      <c r="H74" s="378">
        <f t="shared" si="20"/>
        <v>4065219.7299999967</v>
      </c>
      <c r="I74" s="379"/>
    </row>
    <row r="75" spans="1:9" s="126" customFormat="1" ht="9" customHeight="1">
      <c r="A75" s="34" t="s">
        <v>453</v>
      </c>
      <c r="B75" s="120"/>
      <c r="C75" s="35">
        <v>0</v>
      </c>
      <c r="D75" s="35">
        <v>0</v>
      </c>
      <c r="E75" s="35">
        <f t="shared" si="21"/>
        <v>0</v>
      </c>
      <c r="F75" s="35">
        <v>0</v>
      </c>
      <c r="G75" s="35">
        <v>0</v>
      </c>
      <c r="H75" s="378">
        <f t="shared" si="20"/>
        <v>0</v>
      </c>
      <c r="I75" s="379"/>
    </row>
    <row r="76" spans="1:9" s="126" customFormat="1" ht="9" customHeight="1">
      <c r="A76" s="34" t="s">
        <v>452</v>
      </c>
      <c r="B76" s="120"/>
      <c r="C76" s="35">
        <v>0</v>
      </c>
      <c r="D76" s="35">
        <v>0</v>
      </c>
      <c r="E76" s="35">
        <f t="shared" si="21"/>
        <v>0</v>
      </c>
      <c r="F76" s="35">
        <v>0</v>
      </c>
      <c r="G76" s="35">
        <v>0</v>
      </c>
      <c r="H76" s="378">
        <f t="shared" si="20"/>
        <v>0</v>
      </c>
      <c r="I76" s="379"/>
    </row>
    <row r="77" spans="1:9" s="126" customFormat="1" ht="9" customHeight="1">
      <c r="A77" s="34" t="s">
        <v>451</v>
      </c>
      <c r="B77" s="120"/>
      <c r="C77" s="35">
        <v>0</v>
      </c>
      <c r="D77" s="35">
        <v>42415848</v>
      </c>
      <c r="E77" s="35">
        <f t="shared" si="21"/>
        <v>42415848</v>
      </c>
      <c r="F77" s="35">
        <v>42409493.95</v>
      </c>
      <c r="G77" s="35">
        <v>42409493.95</v>
      </c>
      <c r="H77" s="378">
        <f t="shared" si="20"/>
        <v>6354.04999999702</v>
      </c>
      <c r="I77" s="379"/>
    </row>
    <row r="78" spans="1:9" s="126" customFormat="1" ht="9" customHeight="1">
      <c r="A78" s="34" t="s">
        <v>450</v>
      </c>
      <c r="B78" s="120"/>
      <c r="C78" s="35">
        <v>0</v>
      </c>
      <c r="D78" s="35">
        <v>0</v>
      </c>
      <c r="E78" s="35">
        <f t="shared" si="21"/>
        <v>0</v>
      </c>
      <c r="F78" s="35">
        <v>0</v>
      </c>
      <c r="G78" s="35">
        <v>0</v>
      </c>
      <c r="H78" s="378">
        <f t="shared" si="20"/>
        <v>0</v>
      </c>
      <c r="I78" s="379"/>
    </row>
    <row r="79" spans="1:9" s="126" customFormat="1" ht="9" customHeight="1">
      <c r="A79" s="34" t="s">
        <v>449</v>
      </c>
      <c r="B79" s="120"/>
      <c r="C79" s="35">
        <v>0</v>
      </c>
      <c r="D79" s="35">
        <v>0</v>
      </c>
      <c r="E79" s="35">
        <f t="shared" si="21"/>
        <v>0</v>
      </c>
      <c r="F79" s="35">
        <v>0</v>
      </c>
      <c r="G79" s="35">
        <v>0</v>
      </c>
      <c r="H79" s="378">
        <f t="shared" si="20"/>
        <v>0</v>
      </c>
      <c r="I79" s="379"/>
    </row>
    <row r="80" spans="1:9" s="126" customFormat="1" ht="9" customHeight="1">
      <c r="A80" s="34" t="s">
        <v>448</v>
      </c>
      <c r="B80" s="120"/>
      <c r="C80" s="35">
        <v>0</v>
      </c>
      <c r="D80" s="35">
        <v>0</v>
      </c>
      <c r="E80" s="35">
        <f t="shared" si="21"/>
        <v>0</v>
      </c>
      <c r="F80" s="35">
        <v>0</v>
      </c>
      <c r="G80" s="35">
        <v>0</v>
      </c>
      <c r="H80" s="378">
        <f t="shared" si="20"/>
        <v>0</v>
      </c>
      <c r="I80" s="379"/>
    </row>
    <row r="81" spans="1:9" s="126" customFormat="1" ht="9" customHeight="1">
      <c r="A81" s="34" t="s">
        <v>447</v>
      </c>
      <c r="B81" s="120"/>
      <c r="C81" s="35">
        <v>0</v>
      </c>
      <c r="D81" s="35">
        <v>0</v>
      </c>
      <c r="E81" s="35">
        <f t="shared" si="21"/>
        <v>0</v>
      </c>
      <c r="F81" s="35">
        <v>0</v>
      </c>
      <c r="G81" s="35">
        <v>0</v>
      </c>
      <c r="H81" s="378">
        <f t="shared" si="20"/>
        <v>0</v>
      </c>
      <c r="I81" s="379"/>
    </row>
    <row r="82" spans="1:9" s="126" customFormat="1" ht="2.25" customHeight="1">
      <c r="A82" s="122"/>
      <c r="B82" s="120"/>
      <c r="C82" s="120"/>
      <c r="D82" s="120"/>
      <c r="E82" s="120"/>
      <c r="F82" s="120"/>
      <c r="G82" s="120"/>
      <c r="H82" s="378">
        <f t="shared" si="20"/>
        <v>0</v>
      </c>
      <c r="I82" s="379"/>
    </row>
    <row r="83" spans="1:9" s="126" customFormat="1" ht="9" customHeight="1">
      <c r="A83" s="30" t="s">
        <v>446</v>
      </c>
      <c r="B83" s="39"/>
      <c r="C83" s="31">
        <f aca="true" t="shared" si="22" ref="C83:I83">SUM(C84:C88)</f>
        <v>1773930879</v>
      </c>
      <c r="D83" s="31">
        <f t="shared" si="22"/>
        <v>-13452629.55</v>
      </c>
      <c r="E83" s="31">
        <f t="shared" si="22"/>
        <v>1760478249.45</v>
      </c>
      <c r="F83" s="31">
        <f t="shared" si="22"/>
        <v>1760478241.8300002</v>
      </c>
      <c r="G83" s="31">
        <f t="shared" si="22"/>
        <v>1760478241.8300002</v>
      </c>
      <c r="H83" s="376">
        <f t="shared" si="22"/>
        <v>7.61999998241663</v>
      </c>
      <c r="I83" s="377">
        <f t="shared" si="22"/>
        <v>0</v>
      </c>
    </row>
    <row r="84" spans="1:9" s="126" customFormat="1" ht="9" customHeight="1">
      <c r="A84" s="34" t="s">
        <v>445</v>
      </c>
      <c r="B84" s="120"/>
      <c r="C84" s="35">
        <v>79845946</v>
      </c>
      <c r="D84" s="35">
        <v>-16191211</v>
      </c>
      <c r="E84" s="35">
        <f>SUM(C84:D84)</f>
        <v>63654735</v>
      </c>
      <c r="F84" s="35">
        <v>63654734.4</v>
      </c>
      <c r="G84" s="35">
        <v>63654734.4</v>
      </c>
      <c r="H84" s="378">
        <f>+E84-F84</f>
        <v>0.6000000014901161</v>
      </c>
      <c r="I84" s="379"/>
    </row>
    <row r="85" spans="1:9" s="126" customFormat="1" ht="9" customHeight="1">
      <c r="A85" s="382" t="s">
        <v>444</v>
      </c>
      <c r="B85" s="120"/>
      <c r="C85" s="381">
        <v>1694084933</v>
      </c>
      <c r="D85" s="381">
        <v>2738581.45</v>
      </c>
      <c r="E85" s="380">
        <f>SUM(C85:D85)</f>
        <v>1696823514.45</v>
      </c>
      <c r="F85" s="380">
        <v>1696823507.43</v>
      </c>
      <c r="G85" s="380">
        <v>1696823507.43</v>
      </c>
      <c r="H85" s="378">
        <f>+E85-F85</f>
        <v>7.019999980926514</v>
      </c>
      <c r="I85" s="379"/>
    </row>
    <row r="86" spans="1:9" s="126" customFormat="1" ht="9" customHeight="1">
      <c r="A86" s="382"/>
      <c r="B86" s="120"/>
      <c r="C86" s="381"/>
      <c r="D86" s="381"/>
      <c r="E86" s="380"/>
      <c r="F86" s="380"/>
      <c r="G86" s="380"/>
      <c r="H86" s="378">
        <f>+E86-F86</f>
        <v>0</v>
      </c>
      <c r="I86" s="379"/>
    </row>
    <row r="87" spans="1:9" s="126" customFormat="1" ht="9" customHeight="1">
      <c r="A87" s="34" t="s">
        <v>443</v>
      </c>
      <c r="B87" s="120"/>
      <c r="C87" s="35">
        <v>0</v>
      </c>
      <c r="D87" s="35">
        <v>0</v>
      </c>
      <c r="E87" s="35">
        <f>SUM(C87:D87)</f>
        <v>0</v>
      </c>
      <c r="F87" s="35">
        <v>0</v>
      </c>
      <c r="G87" s="35">
        <v>0</v>
      </c>
      <c r="H87" s="378">
        <f>+E87-F87</f>
        <v>0</v>
      </c>
      <c r="I87" s="379"/>
    </row>
    <row r="88" spans="1:9" s="126" customFormat="1" ht="9" customHeight="1">
      <c r="A88" s="34" t="s">
        <v>442</v>
      </c>
      <c r="B88" s="120"/>
      <c r="C88" s="35">
        <v>0</v>
      </c>
      <c r="D88" s="35">
        <v>0</v>
      </c>
      <c r="E88" s="35">
        <f>SUM(C88:D88)</f>
        <v>0</v>
      </c>
      <c r="F88" s="35">
        <v>0</v>
      </c>
      <c r="G88" s="35">
        <v>0</v>
      </c>
      <c r="H88" s="378">
        <f>+E88-F88</f>
        <v>0</v>
      </c>
      <c r="I88" s="379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30" t="s">
        <v>400</v>
      </c>
      <c r="B91" s="4"/>
      <c r="C91" s="31">
        <f aca="true" t="shared" si="23" ref="C91:H91">+C51+C11</f>
        <v>23542398165.82</v>
      </c>
      <c r="D91" s="31">
        <f t="shared" si="23"/>
        <v>2514171597.68</v>
      </c>
      <c r="E91" s="31">
        <f t="shared" si="23"/>
        <v>26056569763.5</v>
      </c>
      <c r="F91" s="31">
        <f t="shared" si="23"/>
        <v>25855882832.24</v>
      </c>
      <c r="G91" s="31">
        <f t="shared" si="23"/>
        <v>25537038371.43</v>
      </c>
      <c r="H91" s="376">
        <f t="shared" si="23"/>
        <v>200686931.25999948</v>
      </c>
      <c r="I91" s="377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.3937007874015748"/>
  <pageSetup firstPageNumber="143" useFirstPageNumber="1" fitToHeight="0" fitToWidth="1" horizontalDpi="600" verticalDpi="600" orientation="portrait" scale="86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</cols>
  <sheetData>
    <row r="1" spans="1:8" ht="12" customHeight="1">
      <c r="A1" s="333" t="s">
        <v>477</v>
      </c>
      <c r="B1" s="334"/>
      <c r="C1" s="334"/>
      <c r="D1" s="334"/>
      <c r="E1" s="334"/>
      <c r="F1" s="334"/>
      <c r="G1" s="334"/>
      <c r="H1" s="335"/>
    </row>
    <row r="2" spans="1:8" ht="11.25" customHeight="1">
      <c r="A2" s="336"/>
      <c r="B2" s="337"/>
      <c r="C2" s="337"/>
      <c r="D2" s="337"/>
      <c r="E2" s="337"/>
      <c r="F2" s="337"/>
      <c r="G2" s="337"/>
      <c r="H2" s="338"/>
    </row>
    <row r="3" spans="1:8" ht="11.25" customHeight="1">
      <c r="A3" s="336"/>
      <c r="B3" s="337"/>
      <c r="C3" s="337"/>
      <c r="D3" s="337"/>
      <c r="E3" s="337"/>
      <c r="F3" s="337"/>
      <c r="G3" s="337"/>
      <c r="H3" s="338"/>
    </row>
    <row r="4" spans="1:8" ht="11.25" customHeight="1">
      <c r="A4" s="336"/>
      <c r="B4" s="337"/>
      <c r="C4" s="337"/>
      <c r="D4" s="337"/>
      <c r="E4" s="337"/>
      <c r="F4" s="337"/>
      <c r="G4" s="337"/>
      <c r="H4" s="338"/>
    </row>
    <row r="5" spans="1:8" ht="17.25" customHeight="1">
      <c r="A5" s="339"/>
      <c r="B5" s="340"/>
      <c r="C5" s="340"/>
      <c r="D5" s="340"/>
      <c r="E5" s="340"/>
      <c r="F5" s="340"/>
      <c r="G5" s="340"/>
      <c r="H5" s="341"/>
    </row>
    <row r="6" spans="1:8" ht="12.75">
      <c r="A6" s="342" t="s">
        <v>0</v>
      </c>
      <c r="B6" s="371"/>
      <c r="C6" s="374" t="s">
        <v>321</v>
      </c>
      <c r="D6" s="374"/>
      <c r="E6" s="374"/>
      <c r="F6" s="374"/>
      <c r="G6" s="374"/>
      <c r="H6" s="375" t="s">
        <v>322</v>
      </c>
    </row>
    <row r="7" spans="1:8" ht="11.25" customHeight="1">
      <c r="A7" s="343"/>
      <c r="B7" s="372"/>
      <c r="C7" s="345" t="s">
        <v>323</v>
      </c>
      <c r="D7" s="374" t="s">
        <v>324</v>
      </c>
      <c r="E7" s="345" t="s">
        <v>325</v>
      </c>
      <c r="F7" s="345" t="s">
        <v>214</v>
      </c>
      <c r="G7" s="345" t="s">
        <v>231</v>
      </c>
      <c r="H7" s="375"/>
    </row>
    <row r="8" spans="1:8" ht="11.25" customHeight="1">
      <c r="A8" s="344"/>
      <c r="B8" s="373"/>
      <c r="C8" s="347"/>
      <c r="D8" s="374"/>
      <c r="E8" s="347"/>
      <c r="F8" s="347"/>
      <c r="G8" s="347"/>
      <c r="H8" s="375"/>
    </row>
    <row r="9" spans="1:8" ht="2.25" customHeight="1">
      <c r="A9" s="50"/>
      <c r="B9" s="51"/>
      <c r="C9" s="51"/>
      <c r="D9" s="51"/>
      <c r="E9" s="51"/>
      <c r="F9" s="51"/>
      <c r="G9" s="51"/>
      <c r="H9" s="51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45" t="s">
        <v>478</v>
      </c>
      <c r="B11" s="4"/>
      <c r="C11" s="146">
        <f aca="true" t="shared" si="0" ref="C11:H11">+C12+C13+C15+C18+C20+C24</f>
        <v>3275947033</v>
      </c>
      <c r="D11" s="146">
        <f t="shared" si="0"/>
        <v>-598480545.69</v>
      </c>
      <c r="E11" s="146">
        <f t="shared" si="0"/>
        <v>2677466487.31</v>
      </c>
      <c r="F11" s="146">
        <f t="shared" si="0"/>
        <v>2676589223.83</v>
      </c>
      <c r="G11" s="146">
        <f t="shared" si="0"/>
        <v>2564357816.32</v>
      </c>
      <c r="H11" s="146">
        <f t="shared" si="0"/>
        <v>877263.4799998999</v>
      </c>
    </row>
    <row r="12" spans="1:8" ht="9" customHeight="1">
      <c r="A12" s="147" t="s">
        <v>479</v>
      </c>
      <c r="B12" s="4"/>
      <c r="C12" s="148">
        <v>1717360088.39</v>
      </c>
      <c r="D12" s="148">
        <v>-209643798.96</v>
      </c>
      <c r="E12" s="148">
        <f>SUM(C12:D12)</f>
        <v>1507716289.43</v>
      </c>
      <c r="F12" s="148">
        <v>1507716289.43</v>
      </c>
      <c r="G12" s="148">
        <v>1415185291.4</v>
      </c>
      <c r="H12" s="148">
        <f>+E12-F12</f>
        <v>0</v>
      </c>
    </row>
    <row r="13" spans="1:8" ht="9" customHeight="1">
      <c r="A13" s="147" t="s">
        <v>480</v>
      </c>
      <c r="B13" s="4"/>
      <c r="C13" s="148">
        <v>834433536.06</v>
      </c>
      <c r="D13" s="148">
        <v>-360136910.22</v>
      </c>
      <c r="E13" s="148">
        <f>SUM(C13:D13)</f>
        <v>474296625.8399999</v>
      </c>
      <c r="F13" s="148">
        <v>473419362.36</v>
      </c>
      <c r="G13" s="148">
        <v>467231463.75</v>
      </c>
      <c r="H13" s="148">
        <f>+E13-F13</f>
        <v>877263.4799998999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126" customFormat="1" ht="9" customHeight="1">
      <c r="A15" s="147" t="s">
        <v>481</v>
      </c>
      <c r="B15" s="120"/>
      <c r="C15" s="148">
        <f aca="true" t="shared" si="1" ref="C15:H15">+C16+C17</f>
        <v>0</v>
      </c>
      <c r="D15" s="148">
        <f t="shared" si="1"/>
        <v>0</v>
      </c>
      <c r="E15" s="148">
        <f t="shared" si="1"/>
        <v>0</v>
      </c>
      <c r="F15" s="148">
        <f t="shared" si="1"/>
        <v>0</v>
      </c>
      <c r="G15" s="148">
        <f t="shared" si="1"/>
        <v>0</v>
      </c>
      <c r="H15" s="148">
        <f t="shared" si="1"/>
        <v>0</v>
      </c>
    </row>
    <row r="16" spans="1:8" ht="9" customHeight="1">
      <c r="A16" s="154" t="s">
        <v>482</v>
      </c>
      <c r="B16" s="4"/>
      <c r="C16" s="148">
        <v>0</v>
      </c>
      <c r="D16" s="148">
        <v>0</v>
      </c>
      <c r="E16" s="148">
        <f>SUM(C16:D16)</f>
        <v>0</v>
      </c>
      <c r="F16" s="148">
        <v>0</v>
      </c>
      <c r="G16" s="148">
        <v>0</v>
      </c>
      <c r="H16" s="148">
        <f>+E16-F16</f>
        <v>0</v>
      </c>
    </row>
    <row r="17" spans="1:8" ht="9" customHeight="1">
      <c r="A17" s="154" t="s">
        <v>483</v>
      </c>
      <c r="B17" s="4"/>
      <c r="C17" s="148">
        <v>0</v>
      </c>
      <c r="D17" s="148">
        <v>0</v>
      </c>
      <c r="E17" s="148">
        <f>SUM(C17:D17)</f>
        <v>0</v>
      </c>
      <c r="F17" s="148">
        <v>0</v>
      </c>
      <c r="G17" s="148">
        <v>0</v>
      </c>
      <c r="H17" s="148">
        <f>+E17-F17</f>
        <v>0</v>
      </c>
    </row>
    <row r="18" spans="1:8" ht="9" customHeight="1">
      <c r="A18" s="147" t="s">
        <v>484</v>
      </c>
      <c r="B18" s="4"/>
      <c r="C18" s="148">
        <v>724153408.55</v>
      </c>
      <c r="D18" s="148">
        <v>-28699836.51</v>
      </c>
      <c r="E18" s="148">
        <f>SUM(C18:D18)</f>
        <v>695453572.04</v>
      </c>
      <c r="F18" s="148">
        <v>695453572.04</v>
      </c>
      <c r="G18" s="148">
        <v>681941061.17</v>
      </c>
      <c r="H18" s="148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26" customFormat="1" ht="9" customHeight="1">
      <c r="A20" s="357" t="s">
        <v>485</v>
      </c>
      <c r="B20" s="120"/>
      <c r="C20" s="353">
        <f aca="true" t="shared" si="2" ref="C20:H20">+C22+C23</f>
        <v>0</v>
      </c>
      <c r="D20" s="353">
        <f t="shared" si="2"/>
        <v>0</v>
      </c>
      <c r="E20" s="353">
        <f t="shared" si="2"/>
        <v>0</v>
      </c>
      <c r="F20" s="353">
        <f t="shared" si="2"/>
        <v>0</v>
      </c>
      <c r="G20" s="353">
        <f t="shared" si="2"/>
        <v>0</v>
      </c>
      <c r="H20" s="353">
        <f t="shared" si="2"/>
        <v>0</v>
      </c>
    </row>
    <row r="21" spans="1:8" s="126" customFormat="1" ht="9" customHeight="1">
      <c r="A21" s="357"/>
      <c r="B21" s="120"/>
      <c r="C21" s="353"/>
      <c r="D21" s="353"/>
      <c r="E21" s="353"/>
      <c r="F21" s="353"/>
      <c r="G21" s="353"/>
      <c r="H21" s="353"/>
    </row>
    <row r="22" spans="1:8" ht="9" customHeight="1">
      <c r="A22" s="154" t="s">
        <v>486</v>
      </c>
      <c r="B22" s="4"/>
      <c r="C22" s="148">
        <v>0</v>
      </c>
      <c r="D22" s="148">
        <v>0</v>
      </c>
      <c r="E22" s="148">
        <f>SUM(C22:D22)</f>
        <v>0</v>
      </c>
      <c r="F22" s="148">
        <v>0</v>
      </c>
      <c r="G22" s="148">
        <v>0</v>
      </c>
      <c r="H22" s="148">
        <f>+E22-F22</f>
        <v>0</v>
      </c>
    </row>
    <row r="23" spans="1:8" ht="9" customHeight="1">
      <c r="A23" s="154" t="s">
        <v>487</v>
      </c>
      <c r="B23" s="4"/>
      <c r="C23" s="148">
        <v>0</v>
      </c>
      <c r="D23" s="148">
        <v>0</v>
      </c>
      <c r="E23" s="148">
        <f>SUM(C23:D23)</f>
        <v>0</v>
      </c>
      <c r="F23" s="148">
        <v>0</v>
      </c>
      <c r="G23" s="148">
        <v>0</v>
      </c>
      <c r="H23" s="148">
        <f>+E23-F23</f>
        <v>0</v>
      </c>
    </row>
    <row r="24" spans="1:8" ht="9" customHeight="1">
      <c r="A24" s="147" t="s">
        <v>488</v>
      </c>
      <c r="B24" s="4"/>
      <c r="C24" s="148">
        <v>0</v>
      </c>
      <c r="D24" s="148">
        <v>0</v>
      </c>
      <c r="E24" s="148">
        <f>SUM(C24:D24)</f>
        <v>0</v>
      </c>
      <c r="F24" s="148">
        <v>0</v>
      </c>
      <c r="G24" s="148">
        <v>0</v>
      </c>
      <c r="H24" s="148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45" t="s">
        <v>489</v>
      </c>
      <c r="B27" s="4"/>
      <c r="C27" s="146">
        <f aca="true" t="shared" si="3" ref="C27:H27">+C28+C29+C31+C34+C36+C40</f>
        <v>20659640</v>
      </c>
      <c r="D27" s="146">
        <f t="shared" si="3"/>
        <v>873674729.92</v>
      </c>
      <c r="E27" s="146">
        <f t="shared" si="3"/>
        <v>894334369.92</v>
      </c>
      <c r="F27" s="146">
        <f t="shared" si="3"/>
        <v>892379638.6</v>
      </c>
      <c r="G27" s="146">
        <f t="shared" si="3"/>
        <v>892379638.6</v>
      </c>
      <c r="H27" s="146">
        <f t="shared" si="3"/>
        <v>1954731.319999963</v>
      </c>
    </row>
    <row r="28" spans="1:8" ht="9" customHeight="1">
      <c r="A28" s="147" t="s">
        <v>479</v>
      </c>
      <c r="B28" s="4"/>
      <c r="C28" s="148">
        <v>0</v>
      </c>
      <c r="D28" s="148">
        <v>219928097</v>
      </c>
      <c r="E28" s="148">
        <f>SUM(C28:D28)</f>
        <v>219928097</v>
      </c>
      <c r="F28" s="148">
        <v>219905564.35</v>
      </c>
      <c r="G28" s="148">
        <v>219905564.35</v>
      </c>
      <c r="H28" s="148">
        <f>+E28-F28</f>
        <v>22532.65000000596</v>
      </c>
    </row>
    <row r="29" spans="1:8" ht="9" customHeight="1">
      <c r="A29" s="147" t="s">
        <v>480</v>
      </c>
      <c r="B29" s="4"/>
      <c r="C29" s="148">
        <v>20659640</v>
      </c>
      <c r="D29" s="148">
        <v>653746632.92</v>
      </c>
      <c r="E29" s="148">
        <f>SUM(C29:D29)</f>
        <v>674406272.92</v>
      </c>
      <c r="F29" s="148">
        <v>672474074.25</v>
      </c>
      <c r="G29" s="148">
        <v>672474074.25</v>
      </c>
      <c r="H29" s="148">
        <f>+E29-F29</f>
        <v>1932198.669999957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26" customFormat="1" ht="9" customHeight="1">
      <c r="A31" s="147" t="s">
        <v>481</v>
      </c>
      <c r="B31" s="120"/>
      <c r="C31" s="148">
        <f aca="true" t="shared" si="4" ref="C31:H31">+C32+C33</f>
        <v>0</v>
      </c>
      <c r="D31" s="148">
        <f t="shared" si="4"/>
        <v>0</v>
      </c>
      <c r="E31" s="148">
        <f t="shared" si="4"/>
        <v>0</v>
      </c>
      <c r="F31" s="148">
        <f t="shared" si="4"/>
        <v>0</v>
      </c>
      <c r="G31" s="148">
        <f t="shared" si="4"/>
        <v>0</v>
      </c>
      <c r="H31" s="148">
        <f t="shared" si="4"/>
        <v>0</v>
      </c>
    </row>
    <row r="32" spans="1:8" ht="9" customHeight="1">
      <c r="A32" s="154" t="s">
        <v>482</v>
      </c>
      <c r="B32" s="4"/>
      <c r="C32" s="148">
        <v>0</v>
      </c>
      <c r="D32" s="148">
        <v>0</v>
      </c>
      <c r="E32" s="148">
        <f>SUM(C32:D32)</f>
        <v>0</v>
      </c>
      <c r="F32" s="148">
        <v>0</v>
      </c>
      <c r="G32" s="148">
        <v>0</v>
      </c>
      <c r="H32" s="148">
        <f>+E32-F32</f>
        <v>0</v>
      </c>
    </row>
    <row r="33" spans="1:8" ht="9" customHeight="1">
      <c r="A33" s="154" t="s">
        <v>483</v>
      </c>
      <c r="B33" s="4"/>
      <c r="C33" s="148">
        <v>0</v>
      </c>
      <c r="D33" s="148">
        <v>0</v>
      </c>
      <c r="E33" s="148">
        <f>SUM(C33:D33)</f>
        <v>0</v>
      </c>
      <c r="F33" s="148">
        <v>0</v>
      </c>
      <c r="G33" s="148">
        <v>0</v>
      </c>
      <c r="H33" s="148">
        <f>+E33-F33</f>
        <v>0</v>
      </c>
    </row>
    <row r="34" spans="1:8" ht="9" customHeight="1">
      <c r="A34" s="147" t="s">
        <v>484</v>
      </c>
      <c r="B34" s="4"/>
      <c r="C34" s="148">
        <v>0</v>
      </c>
      <c r="D34" s="148">
        <v>0</v>
      </c>
      <c r="E34" s="148">
        <f>SUM(C34:D34)</f>
        <v>0</v>
      </c>
      <c r="F34" s="148">
        <v>0</v>
      </c>
      <c r="G34" s="148">
        <v>0</v>
      </c>
      <c r="H34" s="148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26" customFormat="1" ht="9" customHeight="1">
      <c r="A36" s="357" t="s">
        <v>485</v>
      </c>
      <c r="B36" s="120"/>
      <c r="C36" s="353">
        <f aca="true" t="shared" si="5" ref="C36:H36">+C38+C39</f>
        <v>0</v>
      </c>
      <c r="D36" s="353">
        <f t="shared" si="5"/>
        <v>0</v>
      </c>
      <c r="E36" s="353">
        <f t="shared" si="5"/>
        <v>0</v>
      </c>
      <c r="F36" s="353">
        <f t="shared" si="5"/>
        <v>0</v>
      </c>
      <c r="G36" s="353">
        <f t="shared" si="5"/>
        <v>0</v>
      </c>
      <c r="H36" s="353">
        <f t="shared" si="5"/>
        <v>0</v>
      </c>
    </row>
    <row r="37" spans="1:8" s="126" customFormat="1" ht="9" customHeight="1">
      <c r="A37" s="357"/>
      <c r="B37" s="120"/>
      <c r="C37" s="353"/>
      <c r="D37" s="353"/>
      <c r="E37" s="353"/>
      <c r="F37" s="353"/>
      <c r="G37" s="353"/>
      <c r="H37" s="353"/>
    </row>
    <row r="38" spans="1:8" ht="9" customHeight="1">
      <c r="A38" s="154" t="s">
        <v>486</v>
      </c>
      <c r="B38" s="4"/>
      <c r="C38" s="148">
        <v>0</v>
      </c>
      <c r="D38" s="148">
        <v>0</v>
      </c>
      <c r="E38" s="148">
        <f>SUM(C38:D38)</f>
        <v>0</v>
      </c>
      <c r="F38" s="148">
        <v>0</v>
      </c>
      <c r="G38" s="148">
        <v>0</v>
      </c>
      <c r="H38" s="148">
        <f>+E38-F38</f>
        <v>0</v>
      </c>
    </row>
    <row r="39" spans="1:8" ht="9" customHeight="1">
      <c r="A39" s="154" t="s">
        <v>487</v>
      </c>
      <c r="B39" s="4"/>
      <c r="C39" s="148">
        <v>0</v>
      </c>
      <c r="D39" s="148">
        <v>0</v>
      </c>
      <c r="E39" s="148">
        <f>SUM(C39:D39)</f>
        <v>0</v>
      </c>
      <c r="F39" s="148">
        <v>0</v>
      </c>
      <c r="G39" s="148">
        <v>0</v>
      </c>
      <c r="H39" s="148">
        <f>+E39-F39</f>
        <v>0</v>
      </c>
    </row>
    <row r="40" spans="1:8" ht="9" customHeight="1">
      <c r="A40" s="147" t="s">
        <v>488</v>
      </c>
      <c r="B40" s="4"/>
      <c r="C40" s="148">
        <v>0</v>
      </c>
      <c r="D40" s="148">
        <v>0</v>
      </c>
      <c r="E40" s="148">
        <f>SUM(C40:D40)</f>
        <v>0</v>
      </c>
      <c r="F40" s="148">
        <v>0</v>
      </c>
      <c r="G40" s="148">
        <v>0</v>
      </c>
      <c r="H40" s="148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45" t="s">
        <v>490</v>
      </c>
      <c r="B42" s="4"/>
      <c r="C42" s="146">
        <f aca="true" t="shared" si="6" ref="C42:H42">+C11+C27</f>
        <v>3296606673</v>
      </c>
      <c r="D42" s="146">
        <f t="shared" si="6"/>
        <v>275194184.2299999</v>
      </c>
      <c r="E42" s="146">
        <f t="shared" si="6"/>
        <v>3571800857.23</v>
      </c>
      <c r="F42" s="146">
        <f t="shared" si="6"/>
        <v>3568968862.43</v>
      </c>
      <c r="G42" s="146">
        <f t="shared" si="6"/>
        <v>3456737454.92</v>
      </c>
      <c r="H42" s="146">
        <f t="shared" si="6"/>
        <v>2831994.799999863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E7:E8"/>
    <mergeCell ref="F7:F8"/>
    <mergeCell ref="G7:G8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.3937007874015748"/>
  <pageSetup firstPageNumber="144" useFirstPageNumber="1" fitToHeight="1" fitToWidth="1" horizontalDpi="600" verticalDpi="60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2022-04-25T17:52:13Z</cp:lastPrinted>
  <dcterms:created xsi:type="dcterms:W3CDTF">2022-04-25T18:02:16Z</dcterms:created>
  <dcterms:modified xsi:type="dcterms:W3CDTF">2022-04-25T18:18:37Z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