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12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externalReferences>
    <externalReference r:id="rId12"/>
  </externalReference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<sst xmlns="http://schemas.openxmlformats.org/spreadsheetml/2006/main" count="674" uniqueCount="501">
  <si>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</si>
  <si>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</si>
  <si>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</si>
  <si>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</si>
  <si>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</si>
  <si>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</si>
  <si>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</si>
  <si>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</si>
  <si>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</si>
  <si>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</si>
  <si>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</si>
  <si>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</si>
  <si>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</si>
  <si>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</si>
  <si>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</si>
  <si>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</si>
  <si>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</si>
  <si>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</si>
  <si>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</si>
  <si>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</si>
  <si>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</si>
  <si>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</si>
  <si>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</si>
  <si>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</si>
  <si>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</si>
  <si>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</si>
  <si>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</si>
  <si>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</si>
  <si>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</si>
  <si>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</si>
  <si>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</si>
  <si>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</si>
  <si>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</si>
  <si>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</si>
  <si>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</si>
  <si>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</si>
  <si>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</si>
  <si>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</si>
  <si>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</si>
  <si>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</si>
  <si>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</si>
  <si>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</si>
  <si>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</si>
  <si>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</si>
  <si>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</si>
  <si>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</si>
  <si>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</si>
  <si>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</si>
  <si>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</si>
  <si>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</si>
  <si>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</si>
  <si>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</si>
  <si>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</si>
  <si>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</si>
  <si>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</si>
  <si>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</si>
  <si>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</si>
  <si>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</si>
  <si>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</si>
  <si>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</si>
  <si>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</si>
  <si>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</si>
  <si>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</si>
  <si>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</si>
  <si>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</si>
  <si>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</si>
  <si>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</si>
  <si>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</si>
  <si>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</si>
  <si>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</si>
  <si>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</si>
  <si>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</si>
  <si>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</si>
  <si>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</si>
  <si>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</si>
  <si>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</si>
  <si>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</si>
  <si>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</si>
  <si>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</si>
  <si>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</si>
  <si>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</si>
  <si>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</si>
  <si>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</si>
  <si>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</si>
  <si>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</si>
  <si>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</si>
  <si>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</si>
  <si>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</si>
  <si>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</si>
  <si>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</si>
  <si>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</si>
  <si>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</si>
  <si>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</si>
  <si>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</si>
  <si>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</si>
  <si>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</si>
  <si>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</si>
  <si>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</si>
  <si>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</si>
  <si>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</si>
  <si>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</si>
  <si>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</si>
  <si>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</si>
  <si>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</si>
  <si>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</si>
  <si>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</si>
  <si>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</si>
  <si>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</si>
  <si>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</si>
  <si>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</si>
  <si>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</si>
  <si>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</si>
  <si>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</si>
  <si>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</si>
  <si>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</si>
  <si>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</si>
  <si>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</si>
  <si>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</si>
  <si>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r>
      <t xml:space="preserve">PODER EJECUTIVO DEL ESTADO DE NAYARIT
Estado de Situación Financiera Detallado - LDF
 Al 31 de marzo de 2023 y al 31 de diciembre de 2022 (b)
</t>
    </r>
    <r>
      <rPr>
        <b/>
        <sz val="7"/>
        <color indexed="8"/>
        <rFont val="Arial Narrow"/>
        <family val="2"/>
      </rPr>
      <t>(PESOS)</t>
    </r>
  </si>
  <si>
    <t>31 de diciembre de 2022 (e)</t>
  </si>
  <si>
    <t>31 de marzo de             2023 (d)</t>
  </si>
  <si>
    <t>31 de marzo de              2023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</si>
  <si>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marzo del 2023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</si>
  <si>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</si>
  <si>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</si>
  <si>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</si>
  <si>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</si>
  <si>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</si>
  <si>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</si>
  <si>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</si>
  <si>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</si>
  <si>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</si>
  <si>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</si>
  <si>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</si>
  <si>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</si>
  <si>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</si>
  <si>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</si>
  <si>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</si>
  <si>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</si>
  <si>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</si>
  <si>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</si>
  <si>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</si>
  <si>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</si>
  <si>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</si>
  <si>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</si>
  <si>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</si>
  <si>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</si>
  <si>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</si>
  <si>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</si>
  <si>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</si>
  <si>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</si>
  <si>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</si>
  <si>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</si>
  <si>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</si>
  <si>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</si>
  <si>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</si>
  <si>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</si>
  <si>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</si>
  <si>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>A. Crédito 01</t>
  </si>
  <si>
    <t>TIIE + 1.15</t>
  </si>
  <si>
    <t>B. Crédito 02</t>
  </si>
  <si>
    <t>TIIE + 0.85</t>
  </si>
  <si>
    <t>C. Crédito 03</t>
  </si>
  <si>
    <t>TIIE + 0.90</t>
  </si>
  <si>
    <t>D. Crédito 04</t>
  </si>
  <si>
    <t>TIIE + 2.25</t>
  </si>
  <si>
    <t>E. Crédito 05</t>
  </si>
  <si>
    <t>TIIE + 1.00</t>
  </si>
  <si>
    <t>F. Crédito 06</t>
  </si>
  <si>
    <t>TIIE + 0.80</t>
  </si>
  <si>
    <t>G. Crédito 07</t>
  </si>
  <si>
    <t>H. Crédito 08</t>
  </si>
  <si>
    <t>I. Crédito 09</t>
  </si>
  <si>
    <t>TIIE + 0.72</t>
  </si>
  <si>
    <t>J. Crédito 10</t>
  </si>
  <si>
    <t>TIIE + 0.75</t>
  </si>
  <si>
    <t>K. Crédito 11</t>
  </si>
  <si>
    <t>L. Crédito 12</t>
  </si>
  <si>
    <t>M. Crédito 13</t>
  </si>
  <si>
    <t>TIIE + 0.78</t>
  </si>
  <si>
    <t>PODER EJECUTIVO DEL ESTADO DE NAYARIT</t>
  </si>
  <si>
    <t>Informe Analítico de Obligaciones Diferentes de Financiamientos – LDF</t>
  </si>
  <si>
    <t>Del 01 de enero al 31 de marzo de 2023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</si>
  <si>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</si>
  <si>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</si>
  <si>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</si>
  <si>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</si>
  <si>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</si>
  <si>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</si>
  <si>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</si>
  <si>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</si>
  <si>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</si>
  <si>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marzo de 2023</t>
  </si>
  <si>
    <t>Monto pagado de la inversión actualizado al 31 de marzo de 2023</t>
  </si>
  <si>
    <t>Saldo pendiente por pagar de la inversión al 31 de marzo de 2023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</si>
  <si>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</si>
  <si>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</si>
  <si>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</si>
  <si>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</si>
  <si>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</si>
  <si>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</si>
  <si>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</si>
  <si>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</si>
  <si>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</si>
  <si>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</si>
  <si>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</si>
  <si>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</si>
  <si>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</si>
  <si>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</si>
  <si>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</si>
  <si>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</si>
  <si>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</si>
  <si>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</si>
  <si>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</si>
  <si>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</si>
  <si>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</si>
  <si>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</si>
  <si>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marzo del 2023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</si>
  <si>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</si>
  <si>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</si>
  <si>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</si>
  <si>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</si>
  <si>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</si>
  <si>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</si>
  <si>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</si>
  <si>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</si>
  <si>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</si>
  <si>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</si>
  <si>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</si>
  <si>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</si>
  <si>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</si>
  <si>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</si>
  <si>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</si>
  <si>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</si>
  <si>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</si>
  <si>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</si>
  <si>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</si>
  <si>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</si>
  <si>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</si>
  <si>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</si>
  <si>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</si>
  <si>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</si>
  <si>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</si>
  <si>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</si>
  <si>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</si>
  <si>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</si>
  <si>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</si>
  <si>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</si>
  <si>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</si>
  <si>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</si>
  <si>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</si>
  <si>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</si>
  <si>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</si>
  <si>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</si>
  <si>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</si>
  <si>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marzo del 2023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</si>
  <si>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</si>
  <si>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</si>
  <si>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</si>
  <si>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</si>
  <si>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</si>
  <si>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</si>
  <si>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</si>
  <si>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</si>
  <si>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</si>
  <si>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</si>
  <si>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</si>
  <si>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</si>
  <si>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</si>
  <si>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</si>
  <si>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</si>
  <si>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</si>
  <si>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</si>
  <si>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</si>
  <si>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</si>
  <si>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</si>
  <si>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</si>
  <si>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</si>
  <si>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</si>
  <si>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</si>
  <si>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</si>
  <si>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</si>
  <si>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</si>
  <si>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</si>
  <si>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</si>
  <si>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</si>
  <si>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</si>
  <si>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</si>
  <si>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</si>
  <si>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</si>
  <si>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</si>
  <si>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</si>
  <si>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</si>
  <si>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</si>
  <si>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</si>
  <si>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</si>
  <si>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</si>
  <si>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</si>
  <si>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</si>
  <si>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</si>
  <si>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</si>
  <si>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</si>
  <si>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</si>
  <si>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</si>
  <si>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</si>
  <si>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</si>
  <si>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</si>
  <si>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</si>
  <si>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</si>
  <si>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</si>
  <si>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</si>
  <si>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</si>
  <si>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</si>
  <si>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</si>
  <si>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</si>
  <si>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</si>
  <si>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</si>
  <si>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</si>
  <si>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</si>
  <si>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</si>
  <si>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</si>
  <si>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</si>
  <si>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</si>
  <si>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</si>
  <si>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</si>
  <si>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31 de marzo del 2023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</si>
  <si>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</si>
  <si>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</si>
  <si>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</si>
  <si>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</si>
  <si>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</si>
  <si>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</si>
  <si>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</si>
  <si>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</si>
  <si>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</si>
  <si>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</si>
  <si>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</si>
  <si>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</si>
  <si>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</si>
  <si>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</si>
  <si>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</si>
  <si>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</si>
  <si>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</si>
  <si>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</si>
  <si>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</si>
  <si>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</si>
  <si>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</si>
  <si>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</si>
  <si>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</si>
  <si>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</si>
  <si>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</si>
  <si>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</si>
  <si>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</si>
  <si>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</si>
  <si>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</si>
  <si>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</si>
  <si>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</si>
  <si>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</si>
  <si>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</si>
  <si>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</si>
  <si>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</si>
  <si>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</si>
  <si>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</si>
  <si>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</si>
  <si>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</si>
  <si>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</si>
  <si>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</si>
  <si>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</si>
  <si>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</si>
  <si>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</si>
  <si>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</si>
  <si>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</si>
  <si>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</si>
  <si>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</si>
  <si>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</si>
  <si>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</si>
  <si>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</si>
  <si>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</si>
  <si>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</si>
  <si>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</si>
  <si>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</si>
  <si>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</si>
  <si>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</si>
  <si>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</si>
  <si>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</si>
  <si>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</si>
  <si>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</si>
  <si>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</si>
  <si>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</si>
  <si>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</si>
  <si>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</si>
  <si>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</si>
  <si>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</si>
  <si>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</si>
  <si>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</si>
  <si>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</si>
  <si>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</si>
  <si>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</si>
  <si>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</si>
  <si>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</si>
  <si>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</si>
  <si>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</si>
  <si>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</si>
  <si>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</si>
  <si>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</si>
  <si>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</si>
  <si>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marzo del 2023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</si>
  <si>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</si>
  <si>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</si>
  <si>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</si>
  <si>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</si>
  <si>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</si>
  <si>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</si>
  <si>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</si>
  <si>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</si>
  <si>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</si>
  <si>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para la Honestidad y Buena Gobernanza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</si>
  <si>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</si>
  <si>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</si>
  <si>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</si>
  <si>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</si>
  <si>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</si>
  <si>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</si>
  <si>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Secretaría del Trabajo y Justicia Laboral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</si>
  <si>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</si>
  <si>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</si>
  <si>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</si>
  <si>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</si>
  <si>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</si>
  <si>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</si>
  <si>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(II=A+B+C+D+E+F+G+H+I+J+K+L+M+N+O+P+Q+R+S+T+U)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</si>
  <si>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</si>
  <si>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</si>
  <si>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</si>
  <si>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</si>
  <si>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</si>
  <si>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</si>
  <si>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</si>
  <si>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para la Honestidad y Buena Gobernanza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</si>
  <si>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</si>
  <si>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</si>
  <si>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</si>
  <si>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</si>
  <si>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</si>
  <si>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</si>
  <si>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Secretaría del Trabajo y Justicia Laboral</t>
  </si>
  <si>
    <t>P. Erogaciones Generales</t>
  </si>
  <si>
    <t>Q. Jubilaciones y Pensiones</t>
  </si>
  <si>
    <t>R. Subsidios y Transferencias</t>
  </si>
  <si>
    <t xml:space="preserve">S. Poder Judicial </t>
  </si>
  <si>
    <t>T. Organismos Autónomos</t>
  </si>
  <si>
    <t>U. Municipios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</si>
  <si>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31 de marzo del 2023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</si>
  <si>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</si>
  <si>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</si>
  <si>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</si>
  <si>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</si>
  <si>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</si>
  <si>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</si>
  <si>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</si>
  <si>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</si>
  <si>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</si>
  <si>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</si>
  <si>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</si>
  <si>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</si>
  <si>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</si>
  <si>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</si>
  <si>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</si>
  <si>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</si>
  <si>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</si>
  <si>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</si>
  <si>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</si>
  <si>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</si>
  <si>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</si>
  <si>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</si>
  <si>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</si>
  <si>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</si>
  <si>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</si>
  <si>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</si>
  <si>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</si>
  <si>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</si>
  <si>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</si>
  <si>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</si>
  <si>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</si>
  <si>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</si>
  <si>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</si>
  <si>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</si>
  <si>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marzo del 2023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</si>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</sst>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9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0" fontId="0" fillId="33" borderId="18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vertical="top"/>
    </xf>
    <xf numFmtId="4" fontId="8" fillId="34" borderId="13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1"/>
    </xf>
    <xf numFmtId="4" fontId="9" fillId="0" borderId="13" xfId="0" applyNumberFormat="1" applyFont="1" applyBorder="1" applyAlignment="1">
      <alignment horizontal="right" vertical="top"/>
    </xf>
    <xf numFmtId="4" fontId="9" fillId="34" borderId="13" xfId="0" applyNumberFormat="1" applyFont="1" applyFill="1" applyBorder="1" applyAlignment="1">
      <alignment horizontal="right" vertical="top"/>
    </xf>
    <xf numFmtId="4" fontId="9" fillId="34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10" fillId="0" borderId="13" xfId="0" applyFont="1" applyBorder="1" applyAlignment="1">
      <alignment vertical="top"/>
    </xf>
    <xf numFmtId="4" fontId="9" fillId="35" borderId="13" xfId="0" applyNumberFormat="1" applyFont="1" applyFill="1" applyBorder="1" applyAlignment="1">
      <alignment horizontal="right" vertical="top"/>
    </xf>
    <xf numFmtId="4" fontId="9" fillId="35" borderId="0" xfId="0" applyNumberFormat="1" applyFont="1" applyFill="1" applyBorder="1" applyAlignment="1">
      <alignment horizontal="right" vertical="top"/>
    </xf>
    <xf numFmtId="4" fontId="8" fillId="34" borderId="0" xfId="0" applyNumberFormat="1" applyFont="1" applyFill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/>
    </xf>
    <xf numFmtId="4" fontId="9" fillId="36" borderId="13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right" vertical="top"/>
    </xf>
    <xf numFmtId="4" fontId="9" fillId="34" borderId="14" xfId="0" applyNumberFormat="1" applyFont="1" applyFill="1" applyBorder="1" applyAlignment="1">
      <alignment horizontal="right" vertical="top"/>
    </xf>
    <xf numFmtId="4" fontId="9" fillId="34" borderId="11" xfId="0" applyNumberFormat="1" applyFont="1" applyFill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12" fillId="0" borderId="13" xfId="0" applyFont="1" applyBorder="1" applyAlignment="1">
      <alignment vertical="top" wrapText="1" readingOrder="1"/>
    </xf>
    <xf numFmtId="164" fontId="4" fillId="0" borderId="16" xfId="0" applyNumberFormat="1" applyFont="1" applyBorder="1" applyAlignment="1">
      <alignment vertical="top" wrapText="1" readingOrder="1"/>
    </xf>
    <xf numFmtId="0" fontId="12" fillId="0" borderId="16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164" fontId="4" fillId="0" borderId="13" xfId="0" applyNumberFormat="1" applyFont="1" applyBorder="1" applyAlignment="1">
      <alignment vertical="top" wrapText="1" readingOrder="1"/>
    </xf>
    <xf numFmtId="0" fontId="12" fillId="0" borderId="12" xfId="0" applyFont="1" applyBorder="1" applyAlignment="1">
      <alignment vertical="top"/>
    </xf>
    <xf numFmtId="164" fontId="12" fillId="0" borderId="16" xfId="47" applyNumberFormat="1" applyFont="1" applyBorder="1" applyAlignment="1">
      <alignment vertical="top"/>
    </xf>
    <xf numFmtId="0" fontId="12" fillId="0" borderId="16" xfId="0" applyFont="1" applyBorder="1" applyAlignment="1">
      <alignment horizontal="center" vertical="top" wrapText="1" readingOrder="1"/>
    </xf>
    <xf numFmtId="164" fontId="12" fillId="0" borderId="13" xfId="47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2" fillId="0" borderId="17" xfId="0" applyFont="1" applyBorder="1" applyAlignment="1">
      <alignment vertical="top" wrapText="1" readingOrder="1"/>
    </xf>
    <xf numFmtId="0" fontId="54" fillId="0" borderId="0" xfId="52" applyFont="1">
      <alignment/>
      <protection/>
    </xf>
    <xf numFmtId="0" fontId="55" fillId="33" borderId="18" xfId="52" applyFont="1" applyFill="1" applyBorder="1" applyAlignment="1">
      <alignment horizontal="center" vertical="center" wrapText="1"/>
      <protection/>
    </xf>
    <xf numFmtId="0" fontId="55" fillId="33" borderId="19" xfId="52" applyFont="1" applyFill="1" applyBorder="1" applyAlignment="1">
      <alignment horizontal="center" vertical="center" wrapText="1"/>
      <protection/>
    </xf>
    <xf numFmtId="0" fontId="55" fillId="33" borderId="15" xfId="52" applyFont="1" applyFill="1" applyBorder="1" applyAlignment="1">
      <alignment horizontal="center" vertical="center" wrapText="1"/>
      <protection/>
    </xf>
    <xf numFmtId="0" fontId="55" fillId="33" borderId="10" xfId="52" applyFont="1" applyFill="1" applyBorder="1" applyAlignment="1">
      <alignment horizontal="center" vertical="center"/>
      <protection/>
    </xf>
    <xf numFmtId="0" fontId="55" fillId="33" borderId="17" xfId="52" applyFont="1" applyFill="1" applyBorder="1" applyAlignment="1">
      <alignment horizontal="center" vertical="center"/>
      <protection/>
    </xf>
    <xf numFmtId="0" fontId="55" fillId="33" borderId="14" xfId="52" applyFont="1" applyFill="1" applyBorder="1" applyAlignment="1">
      <alignment horizontal="center" vertical="center"/>
      <protection/>
    </xf>
    <xf numFmtId="0" fontId="56" fillId="0" borderId="12" xfId="52" applyFont="1" applyBorder="1" applyAlignment="1">
      <alignment horizontal="justify" vertical="center" wrapText="1"/>
      <protection/>
    </xf>
    <xf numFmtId="0" fontId="57" fillId="0" borderId="16" xfId="52" applyFont="1" applyBorder="1" applyAlignment="1">
      <alignment horizontal="justify" vertical="center" wrapText="1"/>
      <protection/>
    </xf>
    <xf numFmtId="0" fontId="57" fillId="0" borderId="13" xfId="52" applyFont="1" applyBorder="1" applyAlignment="1">
      <alignment horizontal="justify" vertical="center" wrapText="1"/>
      <protection/>
    </xf>
    <xf numFmtId="0" fontId="55" fillId="0" borderId="12" xfId="52" applyFont="1" applyBorder="1" applyAlignment="1">
      <alignment horizontal="left" vertical="center" wrapText="1"/>
      <protection/>
    </xf>
    <xf numFmtId="165" fontId="55" fillId="0" borderId="16" xfId="52" applyNumberFormat="1" applyFont="1" applyBorder="1" applyAlignment="1">
      <alignment horizontal="right" vertical="center" wrapText="1"/>
      <protection/>
    </xf>
    <xf numFmtId="165" fontId="55" fillId="0" borderId="13" xfId="52" applyNumberFormat="1" applyFont="1" applyBorder="1" applyAlignment="1">
      <alignment horizontal="right" vertical="center" wrapText="1"/>
      <protection/>
    </xf>
    <xf numFmtId="0" fontId="58" fillId="0" borderId="12" xfId="52" applyFont="1" applyBorder="1" applyAlignment="1">
      <alignment horizontal="left" vertical="center" wrapText="1" indent="1"/>
      <protection/>
    </xf>
    <xf numFmtId="165" fontId="58" fillId="0" borderId="16" xfId="52" applyNumberFormat="1" applyFont="1" applyBorder="1" applyAlignment="1">
      <alignment horizontal="right" vertical="center" wrapText="1"/>
      <protection/>
    </xf>
    <xf numFmtId="165" fontId="58" fillId="0" borderId="13" xfId="52" applyNumberFormat="1" applyFont="1" applyBorder="1" applyAlignment="1">
      <alignment horizontal="right" vertical="center" wrapText="1"/>
      <protection/>
    </xf>
    <xf numFmtId="0" fontId="54" fillId="0" borderId="12" xfId="52" applyFont="1" applyBorder="1" applyAlignment="1">
      <alignment horizontal="left" vertical="center" wrapText="1"/>
      <protection/>
    </xf>
    <xf numFmtId="166" fontId="54" fillId="0" borderId="16" xfId="52" applyNumberFormat="1" applyFont="1" applyBorder="1" applyAlignment="1">
      <alignment horizontal="right" vertical="center" wrapText="1"/>
      <protection/>
    </xf>
    <xf numFmtId="166" fontId="54" fillId="0" borderId="13" xfId="52" applyNumberFormat="1" applyFont="1" applyBorder="1" applyAlignment="1">
      <alignment horizontal="right" vertical="center" wrapText="1"/>
      <protection/>
    </xf>
    <xf numFmtId="0" fontId="54" fillId="0" borderId="10" xfId="52" applyFont="1" applyBorder="1" applyAlignment="1">
      <alignment horizontal="justify" vertical="center" wrapText="1"/>
      <protection/>
    </xf>
    <xf numFmtId="166" fontId="56" fillId="0" borderId="17" xfId="52" applyNumberFormat="1" applyFont="1" applyBorder="1" applyAlignment="1">
      <alignment horizontal="justify" vertical="center" wrapText="1"/>
      <protection/>
    </xf>
    <xf numFmtId="166" fontId="56" fillId="0" borderId="14" xfId="52" applyNumberFormat="1" applyFont="1" applyBorder="1" applyAlignment="1">
      <alignment horizontal="justify" vertical="center" wrapText="1"/>
      <protection/>
    </xf>
    <xf numFmtId="0" fontId="54" fillId="0" borderId="0" xfId="52" applyFont="1" applyAlignment="1">
      <alignment horizontal="center"/>
      <protection/>
    </xf>
    <xf numFmtId="0" fontId="0" fillId="0" borderId="0" xfId="0" applyFill="1" applyAlignment="1">
      <alignment vertical="top"/>
    </xf>
    <xf numFmtId="0" fontId="4" fillId="33" borderId="18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vertical="top"/>
    </xf>
    <xf numFmtId="0" fontId="0" fillId="36" borderId="0" xfId="0" applyFill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4" fontId="14" fillId="0" borderId="0" xfId="0" applyNumberFormat="1" applyFont="1" applyBorder="1" applyAlignment="1">
      <alignment horizontal="right" vertical="top"/>
    </xf>
    <xf numFmtId="4" fontId="14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 indent="1"/>
    </xf>
    <xf numFmtId="4" fontId="15" fillId="0" borderId="0" xfId="0" applyNumberFormat="1" applyFont="1" applyBorder="1" applyAlignment="1">
      <alignment horizontal="right" vertical="top"/>
    </xf>
    <xf numFmtId="4" fontId="15" fillId="0" borderId="13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" fontId="14" fillId="0" borderId="13" xfId="0" applyNumberFormat="1" applyFont="1" applyFill="1" applyBorder="1" applyAlignment="1">
      <alignment horizontal="right" vertical="top"/>
    </xf>
    <xf numFmtId="0" fontId="15" fillId="0" borderId="12" xfId="0" applyFont="1" applyBorder="1" applyAlignment="1">
      <alignment vertical="top" wrapText="1"/>
    </xf>
    <xf numFmtId="4" fontId="15" fillId="0" borderId="0" xfId="0" applyNumberFormat="1" applyFont="1" applyBorder="1" applyAlignment="1">
      <alignment vertical="top"/>
    </xf>
    <xf numFmtId="4" fontId="15" fillId="0" borderId="16" xfId="0" applyNumberFormat="1" applyFont="1" applyBorder="1" applyAlignment="1">
      <alignment vertical="top"/>
    </xf>
    <xf numFmtId="4" fontId="15" fillId="0" borderId="13" xfId="0" applyNumberFormat="1" applyFont="1" applyBorder="1" applyAlignment="1">
      <alignment vertical="top"/>
    </xf>
    <xf numFmtId="0" fontId="0" fillId="35" borderId="0" xfId="0" applyFill="1" applyBorder="1" applyAlignment="1">
      <alignment vertical="top" wrapText="1" readingOrder="1"/>
    </xf>
    <xf numFmtId="0" fontId="0" fillId="35" borderId="13" xfId="0" applyFill="1" applyBorder="1" applyAlignment="1">
      <alignment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0" fillId="33" borderId="17" xfId="0" applyFill="1" applyBorder="1" applyAlignment="1">
      <alignment vertical="top"/>
    </xf>
    <xf numFmtId="0" fontId="14" fillId="0" borderId="18" xfId="0" applyFont="1" applyBorder="1" applyAlignment="1">
      <alignment horizontal="left" vertical="top" wrapText="1"/>
    </xf>
    <xf numFmtId="4" fontId="14" fillId="0" borderId="20" xfId="0" applyNumberFormat="1" applyFont="1" applyBorder="1" applyAlignment="1">
      <alignment horizontal="right" vertical="top"/>
    </xf>
    <xf numFmtId="4" fontId="14" fillId="0" borderId="15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4" fontId="15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33" borderId="0" xfId="0" applyFill="1" applyBorder="1" applyAlignment="1">
      <alignment vertical="top"/>
    </xf>
    <xf numFmtId="0" fontId="14" fillId="0" borderId="18" xfId="0" applyFont="1" applyBorder="1" applyAlignment="1">
      <alignment vertical="top" wrapText="1"/>
    </xf>
    <xf numFmtId="4" fontId="15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 wrapText="1" indent="2"/>
    </xf>
    <xf numFmtId="4" fontId="15" fillId="0" borderId="16" xfId="0" applyNumberFormat="1" applyFont="1" applyFill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4" fontId="15" fillId="0" borderId="16" xfId="0" applyNumberFormat="1" applyFont="1" applyFill="1" applyBorder="1" applyAlignment="1">
      <alignment horizontal="right" vertical="top"/>
    </xf>
    <xf numFmtId="4" fontId="14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15" fillId="0" borderId="13" xfId="0" applyNumberFormat="1" applyFont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14" fillId="0" borderId="13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14" fillId="0" borderId="10" xfId="0" applyFont="1" applyBorder="1" applyAlignment="1">
      <alignment horizontal="left" vertical="top" wrapText="1" indent="1"/>
    </xf>
    <xf numFmtId="4" fontId="14" fillId="0" borderId="14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/>
    </xf>
    <xf numFmtId="4" fontId="16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 indent="2"/>
    </xf>
    <xf numFmtId="4" fontId="16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readingOrder="1"/>
    </xf>
    <xf numFmtId="4" fontId="16" fillId="36" borderId="13" xfId="0" applyNumberFormat="1" applyFont="1" applyFill="1" applyBorder="1" applyAlignment="1">
      <alignment horizontal="right" vertical="top"/>
    </xf>
    <xf numFmtId="4" fontId="16" fillId="0" borderId="16" xfId="0" applyNumberFormat="1" applyFont="1" applyBorder="1" applyAlignment="1">
      <alignment horizontal="right" vertical="top"/>
    </xf>
    <xf numFmtId="4" fontId="9" fillId="0" borderId="13" xfId="0" applyNumberFormat="1" applyFont="1" applyFill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2"/>
    </xf>
    <xf numFmtId="4" fontId="8" fillId="0" borderId="13" xfId="0" applyNumberFormat="1" applyFont="1" applyFill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5" borderId="18" xfId="0" applyFont="1" applyFill="1" applyBorder="1" applyAlignment="1">
      <alignment horizontal="center" vertical="top" wrapText="1" readingOrder="1"/>
    </xf>
    <xf numFmtId="0" fontId="4" fillId="35" borderId="20" xfId="0" applyFont="1" applyFill="1" applyBorder="1" applyAlignment="1">
      <alignment horizontal="center" vertical="top" wrapText="1" readingOrder="1"/>
    </xf>
    <xf numFmtId="0" fontId="4" fillId="35" borderId="15" xfId="0" applyFont="1" applyFill="1" applyBorder="1" applyAlignment="1">
      <alignment horizontal="center" vertical="top" wrapText="1" readingOrder="1"/>
    </xf>
    <xf numFmtId="0" fontId="4" fillId="35" borderId="12" xfId="0" applyFont="1" applyFill="1" applyBorder="1" applyAlignment="1">
      <alignment horizontal="center" vertical="top" wrapText="1" readingOrder="1"/>
    </xf>
    <xf numFmtId="0" fontId="4" fillId="35" borderId="0" xfId="0" applyFont="1" applyFill="1" applyBorder="1" applyAlignment="1">
      <alignment horizontal="center" vertical="top" wrapText="1" readingOrder="1"/>
    </xf>
    <xf numFmtId="0" fontId="4" fillId="35" borderId="13" xfId="0" applyFont="1" applyFill="1" applyBorder="1" applyAlignment="1">
      <alignment horizontal="center" vertical="top" wrapText="1" readingOrder="1"/>
    </xf>
    <xf numFmtId="0" fontId="4" fillId="35" borderId="10" xfId="0" applyFont="1" applyFill="1" applyBorder="1" applyAlignment="1">
      <alignment horizontal="center" vertical="top" wrapText="1" readingOrder="1"/>
    </xf>
    <xf numFmtId="0" fontId="4" fillId="35" borderId="11" xfId="0" applyFont="1" applyFill="1" applyBorder="1" applyAlignment="1">
      <alignment horizontal="center" vertical="top" wrapText="1" readingOrder="1"/>
    </xf>
    <xf numFmtId="0" fontId="4" fillId="35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4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 vertical="top" wrapText="1" readingOrder="1"/>
    </xf>
    <xf numFmtId="4" fontId="8" fillId="35" borderId="18" xfId="0" applyNumberFormat="1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5" borderId="15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/>
    </xf>
    <xf numFmtId="4" fontId="8" fillId="35" borderId="14" xfId="0" applyNumberFormat="1" applyFont="1" applyFill="1" applyBorder="1" applyAlignment="1">
      <alignment horizontal="center" vertical="center"/>
    </xf>
    <xf numFmtId="4" fontId="8" fillId="35" borderId="19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top" wrapText="1" readingOrder="1"/>
    </xf>
    <xf numFmtId="0" fontId="5" fillId="33" borderId="12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top" wrapText="1" readingOrder="1"/>
    </xf>
    <xf numFmtId="0" fontId="5" fillId="33" borderId="13" xfId="0" applyFont="1" applyFill="1" applyBorder="1" applyAlignment="1">
      <alignment horizontal="center" vertical="top" wrapText="1" readingOrder="1"/>
    </xf>
    <xf numFmtId="0" fontId="5" fillId="33" borderId="14" xfId="0" applyFont="1" applyFill="1" applyBorder="1" applyAlignment="1">
      <alignment horizontal="center" vertical="top" wrapText="1" readingOrder="1"/>
    </xf>
    <xf numFmtId="0" fontId="56" fillId="33" borderId="18" xfId="52" applyFont="1" applyFill="1" applyBorder="1" applyAlignment="1">
      <alignment horizontal="center" vertical="center"/>
      <protection/>
    </xf>
    <xf numFmtId="0" fontId="56" fillId="33" borderId="20" xfId="52" applyFont="1" applyFill="1" applyBorder="1" applyAlignment="1">
      <alignment horizontal="center" vertical="center"/>
      <protection/>
    </xf>
    <xf numFmtId="0" fontId="56" fillId="33" borderId="15" xfId="52" applyFont="1" applyFill="1" applyBorder="1" applyAlignment="1">
      <alignment horizontal="center" vertical="center"/>
      <protection/>
    </xf>
    <xf numFmtId="0" fontId="56" fillId="33" borderId="12" xfId="52" applyFont="1" applyFill="1" applyBorder="1" applyAlignment="1">
      <alignment horizontal="center" vertical="center" wrapText="1"/>
      <protection/>
    </xf>
    <xf numFmtId="0" fontId="56" fillId="33" borderId="0" xfId="52" applyFont="1" applyFill="1" applyBorder="1" applyAlignment="1">
      <alignment horizontal="center" vertical="center" wrapText="1"/>
      <protection/>
    </xf>
    <xf numFmtId="0" fontId="56" fillId="33" borderId="13" xfId="52" applyFont="1" applyFill="1" applyBorder="1" applyAlignment="1">
      <alignment horizontal="center" vertical="center" wrapText="1"/>
      <protection/>
    </xf>
    <xf numFmtId="0" fontId="56" fillId="33" borderId="10" xfId="52" applyFont="1" applyFill="1" applyBorder="1" applyAlignment="1">
      <alignment horizontal="center" vertical="center" wrapText="1"/>
      <protection/>
    </xf>
    <xf numFmtId="0" fontId="56" fillId="33" borderId="11" xfId="52" applyFont="1" applyFill="1" applyBorder="1" applyAlignment="1">
      <alignment horizontal="center" vertical="center" wrapText="1"/>
      <protection/>
    </xf>
    <xf numFmtId="0" fontId="56" fillId="33" borderId="14" xfId="52" applyFont="1" applyFill="1" applyBorder="1" applyAlignment="1">
      <alignment horizontal="center" vertical="center" wrapText="1"/>
      <protection/>
    </xf>
    <xf numFmtId="0" fontId="4" fillId="33" borderId="2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4" fontId="15" fillId="0" borderId="13" xfId="0" applyNumberFormat="1" applyFont="1" applyBorder="1" applyAlignment="1">
      <alignment horizontal="right" vertical="top"/>
    </xf>
    <xf numFmtId="0" fontId="6" fillId="33" borderId="22" xfId="0" applyFont="1" applyFill="1" applyBorder="1" applyAlignment="1">
      <alignment horizontal="center" vertical="top" wrapText="1" readingOrder="1"/>
    </xf>
    <xf numFmtId="0" fontId="0" fillId="35" borderId="0" xfId="0" applyFill="1" applyBorder="1" applyAlignment="1">
      <alignment horizontal="left" vertical="top" wrapText="1" readingOrder="1"/>
    </xf>
    <xf numFmtId="0" fontId="0" fillId="35" borderId="13" xfId="0" applyFill="1" applyBorder="1" applyAlignment="1">
      <alignment horizontal="left" vertical="top" wrapText="1" readingOrder="1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14" fillId="0" borderId="12" xfId="0" applyFont="1" applyBorder="1" applyAlignment="1">
      <alignment horizontal="left" vertical="top" wrapText="1" readingOrder="1"/>
    </xf>
    <xf numFmtId="0" fontId="15" fillId="0" borderId="12" xfId="0" applyFont="1" applyBorder="1" applyAlignment="1">
      <alignment horizontal="left" vertical="top" wrapText="1" indent="1" readingOrder="1"/>
    </xf>
    <xf numFmtId="0" fontId="15" fillId="0" borderId="12" xfId="0" applyFont="1" applyBorder="1" applyAlignment="1">
      <alignment horizontal="left" vertical="center" wrapText="1" indent="2" readingOrder="1"/>
    </xf>
    <xf numFmtId="4" fontId="15" fillId="0" borderId="16" xfId="0" applyNumberFormat="1" applyFont="1" applyFill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0" fontId="6" fillId="33" borderId="18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4" xfId="0" applyFont="1" applyFill="1" applyBorder="1" applyAlignment="1">
      <alignment horizontal="center" vertical="top" wrapText="1" readingOrder="1"/>
    </xf>
    <xf numFmtId="0" fontId="4" fillId="33" borderId="18" xfId="0" applyFont="1" applyFill="1" applyBorder="1" applyAlignment="1">
      <alignment horizontal="center" vertical="center" wrapText="1" readingOrder="1"/>
    </xf>
    <xf numFmtId="0" fontId="4" fillId="33" borderId="12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9" xfId="0" applyFont="1" applyFill="1" applyBorder="1" applyAlignment="1">
      <alignment horizontal="center" vertical="center" wrapText="1" readingOrder="1"/>
    </xf>
    <xf numFmtId="0" fontId="4" fillId="33" borderId="16" xfId="0" applyFont="1" applyFill="1" applyBorder="1" applyAlignment="1">
      <alignment horizontal="center" vertical="center" wrapText="1" readingOrder="1"/>
    </xf>
    <xf numFmtId="0" fontId="4" fillId="33" borderId="17" xfId="0" applyFont="1" applyFill="1" applyBorder="1" applyAlignment="1">
      <alignment horizontal="center" vertical="center" wrapText="1" readingOrder="1"/>
    </xf>
    <xf numFmtId="4" fontId="16" fillId="0" borderId="0" xfId="0" applyNumberFormat="1" applyFont="1" applyBorder="1" applyAlignment="1">
      <alignment horizontal="right" vertical="top"/>
    </xf>
    <xf numFmtId="4" fontId="16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16" fillId="0" borderId="12" xfId="0" applyNumberFormat="1" applyFont="1" applyBorder="1" applyAlignment="1">
      <alignment horizontal="right" vertical="top"/>
    </xf>
    <xf numFmtId="4" fontId="16" fillId="0" borderId="16" xfId="0" applyNumberFormat="1" applyFont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indent="2" readingOrder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top" wrapText="1" readingOrder="1"/>
    </xf>
    <xf numFmtId="4" fontId="16" fillId="0" borderId="0" xfId="0" applyNumberFormat="1" applyFont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top" wrapText="1" readingOrder="1"/>
    </xf>
    <xf numFmtId="0" fontId="7" fillId="33" borderId="20" xfId="0" applyFont="1" applyFill="1" applyBorder="1" applyAlignment="1">
      <alignment horizontal="center" vertical="top" wrapText="1" readingOrder="1"/>
    </xf>
    <xf numFmtId="0" fontId="7" fillId="33" borderId="15" xfId="0" applyFont="1" applyFill="1" applyBorder="1" applyAlignment="1">
      <alignment horizontal="center" vertical="top" wrapText="1" readingOrder="1"/>
    </xf>
    <xf numFmtId="0" fontId="7" fillId="33" borderId="12" xfId="0" applyFont="1" applyFill="1" applyBorder="1" applyAlignment="1">
      <alignment horizontal="center" vertical="top" wrapText="1" readingOrder="1"/>
    </xf>
    <xf numFmtId="0" fontId="7" fillId="33" borderId="0" xfId="0" applyFont="1" applyFill="1" applyBorder="1" applyAlignment="1">
      <alignment horizontal="center" vertical="top" wrapText="1" readingOrder="1"/>
    </xf>
    <xf numFmtId="0" fontId="7" fillId="33" borderId="13" xfId="0" applyFont="1" applyFill="1" applyBorder="1" applyAlignment="1">
      <alignment horizontal="center" vertical="top" wrapText="1" readingOrder="1"/>
    </xf>
    <xf numFmtId="0" fontId="7" fillId="33" borderId="10" xfId="0" applyFont="1" applyFill="1" applyBorder="1" applyAlignment="1">
      <alignment horizontal="center" vertical="top" wrapText="1" readingOrder="1"/>
    </xf>
    <xf numFmtId="0" fontId="7" fillId="33" borderId="11" xfId="0" applyFont="1" applyFill="1" applyBorder="1" applyAlignment="1">
      <alignment horizontal="center" vertical="top" wrapText="1" readingOrder="1"/>
    </xf>
    <xf numFmtId="0" fontId="7" fillId="33" borderId="14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center" wrapText="1" readingOrder="1"/>
    </xf>
    <xf numFmtId="0" fontId="4" fillId="33" borderId="13" xfId="0" applyFont="1" applyFill="1" applyBorder="1" applyAlignment="1">
      <alignment horizontal="center" vertical="center" wrapText="1" readingOrder="1"/>
    </xf>
    <xf numFmtId="0" fontId="4" fillId="33" borderId="14" xfId="0" applyFont="1" applyFill="1" applyBorder="1" applyAlignment="1">
      <alignment horizontal="center" vertical="center" wrapText="1" readingOrder="1"/>
    </xf>
    <xf numFmtId="0" fontId="4" fillId="33" borderId="21" xfId="0" applyFont="1" applyFill="1" applyBorder="1" applyAlignment="1">
      <alignment horizontal="center" vertical="top" wrapText="1" readingOrder="1"/>
    </xf>
    <xf numFmtId="0" fontId="4" fillId="33" borderId="21" xfId="0" applyFont="1" applyFill="1" applyBorder="1" applyAlignment="1">
      <alignment horizontal="center" vertical="center" wrapText="1" readingOrder="1"/>
    </xf>
    <xf numFmtId="4" fontId="9" fillId="0" borderId="0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top" wrapText="1" indent="1" readingOrder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F6a_EAEPED_COG_31-Mar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_EAEPED_C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view="pageBreakPreview" zoomScaleNormal="160" zoomScaleSheetLayoutView="10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4" width="8.85156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8.8515625" style="0" customWidth="1"/>
  </cols>
  <sheetData>
    <row r="1" spans="1:9" ht="10.5" customHeight="1">
      <c r="A1" s="162" t="s">
        <v>118</v>
      </c>
      <c r="B1" s="163"/>
      <c r="C1" s="163"/>
      <c r="D1" s="163"/>
      <c r="E1" s="163"/>
      <c r="F1" s="163"/>
      <c r="G1" s="163"/>
      <c r="H1" s="163"/>
      <c r="I1" s="164"/>
    </row>
    <row r="2" spans="1:9" ht="10.5" customHeight="1">
      <c r="A2" s="165"/>
      <c r="B2" s="166"/>
      <c r="C2" s="166"/>
      <c r="D2" s="166"/>
      <c r="E2" s="166"/>
      <c r="F2" s="166"/>
      <c r="G2" s="166"/>
      <c r="H2" s="166"/>
      <c r="I2" s="167"/>
    </row>
    <row r="3" spans="1:9" ht="10.5" customHeight="1">
      <c r="A3" s="165"/>
      <c r="B3" s="166"/>
      <c r="C3" s="166"/>
      <c r="D3" s="166"/>
      <c r="E3" s="166"/>
      <c r="F3" s="166"/>
      <c r="G3" s="166"/>
      <c r="H3" s="166"/>
      <c r="I3" s="167"/>
    </row>
    <row r="4" spans="1:9" ht="18" customHeight="1">
      <c r="A4" s="168"/>
      <c r="B4" s="169"/>
      <c r="C4" s="169"/>
      <c r="D4" s="169"/>
      <c r="E4" s="169"/>
      <c r="F4" s="169"/>
      <c r="G4" s="169"/>
      <c r="H4" s="169"/>
      <c r="I4" s="170"/>
    </row>
    <row r="5" spans="1:9" ht="9" customHeight="1">
      <c r="A5" s="178" t="s">
        <v>0</v>
      </c>
      <c r="B5" s="179"/>
      <c r="C5" s="176" t="s">
        <v>120</v>
      </c>
      <c r="D5" s="176" t="s">
        <v>119</v>
      </c>
      <c r="E5" s="178" t="s">
        <v>0</v>
      </c>
      <c r="F5" s="182"/>
      <c r="G5" s="179"/>
      <c r="H5" s="160" t="s">
        <v>121</v>
      </c>
      <c r="I5" s="160" t="s">
        <v>119</v>
      </c>
    </row>
    <row r="6" spans="1:9" ht="9" customHeight="1">
      <c r="A6" s="180"/>
      <c r="B6" s="181"/>
      <c r="C6" s="177"/>
      <c r="D6" s="177"/>
      <c r="E6" s="180"/>
      <c r="F6" s="183"/>
      <c r="G6" s="181"/>
      <c r="H6" s="161"/>
      <c r="I6" s="161"/>
    </row>
    <row r="7" spans="1:9" ht="6" customHeight="1">
      <c r="A7" s="171" t="s">
        <v>1</v>
      </c>
      <c r="B7" s="172"/>
      <c r="C7" s="6"/>
      <c r="D7" s="9"/>
      <c r="E7" s="175" t="s">
        <v>2</v>
      </c>
      <c r="F7" s="175"/>
      <c r="G7" s="174"/>
      <c r="H7" s="14"/>
      <c r="I7" s="14"/>
    </row>
    <row r="8" spans="1:9" ht="6.75" customHeight="1">
      <c r="A8" s="173"/>
      <c r="B8" s="174"/>
      <c r="C8" s="4"/>
      <c r="D8" s="10"/>
      <c r="E8" s="175"/>
      <c r="F8" s="175"/>
      <c r="G8" s="174"/>
      <c r="H8" s="4"/>
      <c r="I8" s="4"/>
    </row>
    <row r="9" spans="1:9" ht="6.75" customHeight="1">
      <c r="A9" s="173" t="s">
        <v>3</v>
      </c>
      <c r="B9" s="174"/>
      <c r="C9" s="4"/>
      <c r="D9" s="10"/>
      <c r="E9" s="175" t="s">
        <v>4</v>
      </c>
      <c r="F9" s="175"/>
      <c r="G9" s="174"/>
      <c r="H9" s="4"/>
      <c r="I9" s="4"/>
    </row>
    <row r="10" spans="1:9" s="18" customFormat="1" ht="6.75" customHeight="1">
      <c r="A10" s="184" t="s">
        <v>5</v>
      </c>
      <c r="B10" s="185"/>
      <c r="C10" s="17">
        <f>SUM(C11:C17)</f>
        <v>1096248398.8700001</v>
      </c>
      <c r="D10" s="17">
        <f>SUM(D11:D17)</f>
        <v>560505053.4</v>
      </c>
      <c r="E10" s="186" t="s">
        <v>6</v>
      </c>
      <c r="F10" s="186"/>
      <c r="G10" s="185"/>
      <c r="H10" s="17">
        <f>SUM(H11:H20)</f>
        <v>4325715336.49</v>
      </c>
      <c r="I10" s="17">
        <f>SUM(I11:I20)</f>
        <v>4246556131.26</v>
      </c>
    </row>
    <row r="11" spans="1:9" ht="6.75" customHeight="1">
      <c r="A11" s="187" t="s">
        <v>7</v>
      </c>
      <c r="B11" s="188"/>
      <c r="C11" s="8">
        <v>2995088.3</v>
      </c>
      <c r="D11" s="8">
        <v>658504.48</v>
      </c>
      <c r="E11" s="13"/>
      <c r="F11" s="189" t="s">
        <v>8</v>
      </c>
      <c r="G11" s="190"/>
      <c r="H11" s="8">
        <v>583100631.25</v>
      </c>
      <c r="I11" s="8">
        <v>585021092.33</v>
      </c>
    </row>
    <row r="12" spans="1:9" ht="6.75" customHeight="1">
      <c r="A12" s="187" t="s">
        <v>9</v>
      </c>
      <c r="B12" s="188"/>
      <c r="C12" s="24">
        <v>1091938872.69</v>
      </c>
      <c r="D12" s="24">
        <v>558532111.04</v>
      </c>
      <c r="E12" s="13"/>
      <c r="F12" s="189" t="s">
        <v>10</v>
      </c>
      <c r="G12" s="190"/>
      <c r="H12" s="8">
        <v>238779856.89</v>
      </c>
      <c r="I12" s="8">
        <v>304644976</v>
      </c>
    </row>
    <row r="13" spans="1:9" ht="6.75" customHeight="1">
      <c r="A13" s="187" t="s">
        <v>11</v>
      </c>
      <c r="B13" s="188"/>
      <c r="C13" s="8">
        <v>0</v>
      </c>
      <c r="D13" s="8">
        <v>0</v>
      </c>
      <c r="E13" s="13"/>
      <c r="F13" s="189" t="s">
        <v>12</v>
      </c>
      <c r="G13" s="190"/>
      <c r="H13" s="8">
        <v>60609662.45</v>
      </c>
      <c r="I13" s="8">
        <v>203020</v>
      </c>
    </row>
    <row r="14" spans="1:9" ht="6.75" customHeight="1">
      <c r="A14" s="187" t="s">
        <v>13</v>
      </c>
      <c r="B14" s="188"/>
      <c r="C14" s="8">
        <v>0</v>
      </c>
      <c r="D14" s="8">
        <v>0</v>
      </c>
      <c r="E14" s="13"/>
      <c r="F14" s="189" t="s">
        <v>14</v>
      </c>
      <c r="G14" s="190"/>
      <c r="H14" s="8">
        <v>47087667.03</v>
      </c>
      <c r="I14" s="8">
        <v>9168675.03</v>
      </c>
    </row>
    <row r="15" spans="1:9" ht="6.75" customHeight="1">
      <c r="A15" s="187" t="s">
        <v>15</v>
      </c>
      <c r="B15" s="188"/>
      <c r="C15" s="8">
        <v>0</v>
      </c>
      <c r="D15" s="8">
        <v>0</v>
      </c>
      <c r="E15" s="13"/>
      <c r="F15" s="189" t="s">
        <v>16</v>
      </c>
      <c r="G15" s="190"/>
      <c r="H15" s="8">
        <v>893546231.55</v>
      </c>
      <c r="I15" s="8">
        <v>865489869.09</v>
      </c>
    </row>
    <row r="16" spans="1:9" ht="6.75" customHeight="1">
      <c r="A16" s="187" t="s">
        <v>17</v>
      </c>
      <c r="B16" s="188"/>
      <c r="C16" s="8">
        <v>0</v>
      </c>
      <c r="D16" s="8">
        <v>0</v>
      </c>
      <c r="E16" s="13"/>
      <c r="F16" s="191" t="s">
        <v>18</v>
      </c>
      <c r="G16" s="192"/>
      <c r="H16" s="22">
        <v>0</v>
      </c>
      <c r="I16" s="22">
        <v>3390188.62</v>
      </c>
    </row>
    <row r="17" spans="1:9" ht="6.75" customHeight="1">
      <c r="A17" s="187" t="s">
        <v>19</v>
      </c>
      <c r="B17" s="188"/>
      <c r="C17" s="8">
        <v>1314437.88</v>
      </c>
      <c r="D17" s="8">
        <v>1314437.88</v>
      </c>
      <c r="E17" s="13"/>
      <c r="F17" s="191"/>
      <c r="G17" s="192"/>
      <c r="H17" s="22"/>
      <c r="I17" s="22"/>
    </row>
    <row r="18" spans="1:9" ht="6.75" customHeight="1">
      <c r="A18" s="184" t="s">
        <v>20</v>
      </c>
      <c r="B18" s="185"/>
      <c r="C18" s="17">
        <v>498778620.01</v>
      </c>
      <c r="D18" s="17">
        <f>SUM(D19:D25)</f>
        <v>387906164.96000004</v>
      </c>
      <c r="E18" s="13"/>
      <c r="F18" s="189" t="s">
        <v>21</v>
      </c>
      <c r="G18" s="190"/>
      <c r="H18" s="8">
        <v>2039613791.67</v>
      </c>
      <c r="I18" s="8">
        <v>2016679421.03</v>
      </c>
    </row>
    <row r="19" spans="1:9" ht="6.75" customHeight="1">
      <c r="A19" s="187" t="s">
        <v>22</v>
      </c>
      <c r="B19" s="188"/>
      <c r="C19" s="8">
        <v>0</v>
      </c>
      <c r="D19" s="8">
        <v>0</v>
      </c>
      <c r="E19" s="13"/>
      <c r="F19" s="189" t="s">
        <v>23</v>
      </c>
      <c r="G19" s="190"/>
      <c r="H19" s="8">
        <v>2395158.23</v>
      </c>
      <c r="I19" s="8">
        <v>2018026.86</v>
      </c>
    </row>
    <row r="20" spans="1:9" ht="6.75" customHeight="1">
      <c r="A20" s="187" t="s">
        <v>24</v>
      </c>
      <c r="B20" s="188"/>
      <c r="C20" s="8">
        <v>502614.57</v>
      </c>
      <c r="D20" s="8">
        <v>593491.58</v>
      </c>
      <c r="E20" s="13"/>
      <c r="F20" s="189" t="s">
        <v>25</v>
      </c>
      <c r="G20" s="190"/>
      <c r="H20" s="8">
        <v>460582337.42</v>
      </c>
      <c r="I20" s="8">
        <v>459940862.3</v>
      </c>
    </row>
    <row r="21" spans="1:9" ht="6.75" customHeight="1">
      <c r="A21" s="187" t="s">
        <v>26</v>
      </c>
      <c r="B21" s="188"/>
      <c r="C21" s="24">
        <v>321045019.15</v>
      </c>
      <c r="D21" s="24">
        <v>208469613.95</v>
      </c>
      <c r="E21" s="186" t="s">
        <v>27</v>
      </c>
      <c r="F21" s="186"/>
      <c r="G21" s="185"/>
      <c r="H21" s="17">
        <f>SUM(H22:H24)</f>
        <v>1302750013.4</v>
      </c>
      <c r="I21" s="17">
        <f>SUM(I22:I24)</f>
        <v>1305633375.17</v>
      </c>
    </row>
    <row r="22" spans="1:9" ht="6.75" customHeight="1">
      <c r="A22" s="187" t="s">
        <v>28</v>
      </c>
      <c r="B22" s="188"/>
      <c r="C22" s="8">
        <v>0</v>
      </c>
      <c r="D22" s="8">
        <v>0</v>
      </c>
      <c r="E22" s="13"/>
      <c r="F22" s="189" t="s">
        <v>29</v>
      </c>
      <c r="G22" s="190"/>
      <c r="H22" s="8">
        <v>1302750013.4</v>
      </c>
      <c r="I22" s="8">
        <v>1305633375.17</v>
      </c>
    </row>
    <row r="23" spans="1:9" ht="6.75" customHeight="1">
      <c r="A23" s="187" t="s">
        <v>30</v>
      </c>
      <c r="B23" s="188"/>
      <c r="C23" s="8">
        <v>0</v>
      </c>
      <c r="D23" s="8">
        <v>0</v>
      </c>
      <c r="E23" s="13"/>
      <c r="F23" s="189" t="s">
        <v>31</v>
      </c>
      <c r="G23" s="190"/>
      <c r="H23" s="8">
        <v>0</v>
      </c>
      <c r="I23" s="8">
        <v>0</v>
      </c>
    </row>
    <row r="24" spans="1:9" ht="6.75" customHeight="1">
      <c r="A24" s="187" t="s">
        <v>32</v>
      </c>
      <c r="B24" s="188"/>
      <c r="C24" s="8">
        <v>0</v>
      </c>
      <c r="D24" s="8">
        <v>0</v>
      </c>
      <c r="E24" s="13"/>
      <c r="F24" s="189" t="s">
        <v>33</v>
      </c>
      <c r="G24" s="190"/>
      <c r="H24" s="8">
        <v>0</v>
      </c>
      <c r="I24" s="8">
        <v>0</v>
      </c>
    </row>
    <row r="25" spans="1:9" ht="6.75" customHeight="1">
      <c r="A25" s="187" t="s">
        <v>34</v>
      </c>
      <c r="B25" s="188"/>
      <c r="C25" s="8">
        <v>177230986.29</v>
      </c>
      <c r="D25" s="8">
        <v>178843059.43</v>
      </c>
      <c r="E25" s="186" t="s">
        <v>35</v>
      </c>
      <c r="F25" s="186"/>
      <c r="G25" s="185"/>
      <c r="H25" s="17">
        <f>SUM(H26:H27)</f>
        <v>75807527.37</v>
      </c>
      <c r="I25" s="17">
        <f>SUM(I26:I27)</f>
        <v>0</v>
      </c>
    </row>
    <row r="26" spans="1:9" ht="6.75" customHeight="1">
      <c r="A26" s="184" t="s">
        <v>36</v>
      </c>
      <c r="B26" s="185"/>
      <c r="C26" s="17">
        <v>70877754.23</v>
      </c>
      <c r="D26" s="17">
        <f>SUM(D27:D33)</f>
        <v>135147274.64</v>
      </c>
      <c r="E26" s="13"/>
      <c r="F26" s="189" t="s">
        <v>37</v>
      </c>
      <c r="G26" s="190"/>
      <c r="H26" s="8">
        <v>75807527.37</v>
      </c>
      <c r="I26" s="8">
        <v>0</v>
      </c>
    </row>
    <row r="27" spans="1:9" ht="6.75" customHeight="1">
      <c r="A27" s="187" t="s">
        <v>38</v>
      </c>
      <c r="B27" s="188"/>
      <c r="C27" s="22">
        <v>7889821.71</v>
      </c>
      <c r="D27" s="22">
        <v>2810642.59</v>
      </c>
      <c r="E27" s="13"/>
      <c r="F27" s="189" t="s">
        <v>39</v>
      </c>
      <c r="G27" s="190"/>
      <c r="H27" s="8">
        <v>0</v>
      </c>
      <c r="I27" s="8">
        <v>0</v>
      </c>
    </row>
    <row r="28" spans="1:9" ht="6.75" customHeight="1">
      <c r="A28" s="187"/>
      <c r="B28" s="188"/>
      <c r="C28" s="22"/>
      <c r="D28" s="22"/>
      <c r="E28" s="186" t="s">
        <v>40</v>
      </c>
      <c r="F28" s="186"/>
      <c r="G28" s="185"/>
      <c r="H28" s="17">
        <v>0</v>
      </c>
      <c r="I28" s="17">
        <v>0</v>
      </c>
    </row>
    <row r="29" spans="1:9" ht="6.75" customHeight="1">
      <c r="A29" s="187" t="s">
        <v>41</v>
      </c>
      <c r="B29" s="188"/>
      <c r="C29" s="193">
        <v>0</v>
      </c>
      <c r="D29" s="193">
        <v>0</v>
      </c>
      <c r="E29" s="186" t="s">
        <v>42</v>
      </c>
      <c r="F29" s="186"/>
      <c r="G29" s="185"/>
      <c r="H29" s="17">
        <f>SUM(H30:H32)</f>
        <v>0</v>
      </c>
      <c r="I29" s="17">
        <f>SUM(I30:I32)</f>
        <v>0</v>
      </c>
    </row>
    <row r="30" spans="1:9" ht="7.5" customHeight="1">
      <c r="A30" s="187"/>
      <c r="B30" s="188"/>
      <c r="C30" s="193"/>
      <c r="D30" s="193"/>
      <c r="E30" s="13"/>
      <c r="F30" s="189" t="s">
        <v>43</v>
      </c>
      <c r="G30" s="190"/>
      <c r="H30" s="8">
        <v>0</v>
      </c>
      <c r="I30" s="8">
        <v>0</v>
      </c>
    </row>
    <row r="31" spans="1:9" ht="6.75" customHeight="1">
      <c r="A31" s="187" t="s">
        <v>44</v>
      </c>
      <c r="B31" s="188"/>
      <c r="C31" s="8">
        <v>0</v>
      </c>
      <c r="D31" s="8">
        <v>0</v>
      </c>
      <c r="E31" s="13"/>
      <c r="F31" s="189" t="s">
        <v>45</v>
      </c>
      <c r="G31" s="190"/>
      <c r="H31" s="8">
        <v>0</v>
      </c>
      <c r="I31" s="8">
        <v>0</v>
      </c>
    </row>
    <row r="32" spans="1:9" ht="6.75" customHeight="1">
      <c r="A32" s="187" t="s">
        <v>46</v>
      </c>
      <c r="B32" s="188"/>
      <c r="C32" s="8">
        <v>62987932.52</v>
      </c>
      <c r="D32" s="8">
        <v>132336632.05</v>
      </c>
      <c r="E32" s="13"/>
      <c r="F32" s="189" t="s">
        <v>47</v>
      </c>
      <c r="G32" s="190"/>
      <c r="H32" s="8">
        <v>0</v>
      </c>
      <c r="I32" s="8">
        <v>0</v>
      </c>
    </row>
    <row r="33" spans="1:9" ht="8.25" customHeight="1">
      <c r="A33" s="187" t="s">
        <v>48</v>
      </c>
      <c r="B33" s="188"/>
      <c r="C33" s="8">
        <v>0</v>
      </c>
      <c r="D33" s="8">
        <v>0</v>
      </c>
      <c r="E33" s="186" t="s">
        <v>49</v>
      </c>
      <c r="F33" s="186"/>
      <c r="G33" s="185"/>
      <c r="H33" s="17">
        <f>SUM(H35:H44)</f>
        <v>22843293.96</v>
      </c>
      <c r="I33" s="17">
        <f>SUM(I35:I44)</f>
        <v>20158877.87</v>
      </c>
    </row>
    <row r="34" spans="1:9" ht="8.25" customHeight="1">
      <c r="A34" s="184" t="s">
        <v>50</v>
      </c>
      <c r="B34" s="185"/>
      <c r="C34" s="17">
        <f>SUM(C35:C39)</f>
        <v>0</v>
      </c>
      <c r="D34" s="17">
        <f>SUM(D35:D39)</f>
        <v>0</v>
      </c>
      <c r="E34" s="186"/>
      <c r="F34" s="186"/>
      <c r="G34" s="185"/>
      <c r="H34" s="19"/>
      <c r="I34" s="19"/>
    </row>
    <row r="35" spans="1:9" ht="6.75" customHeight="1">
      <c r="A35" s="187" t="s">
        <v>51</v>
      </c>
      <c r="B35" s="188"/>
      <c r="C35" s="8">
        <v>0</v>
      </c>
      <c r="D35" s="8">
        <v>0</v>
      </c>
      <c r="E35" s="13"/>
      <c r="F35" s="189" t="s">
        <v>52</v>
      </c>
      <c r="G35" s="190"/>
      <c r="H35" s="8">
        <v>20973840.91</v>
      </c>
      <c r="I35" s="8">
        <v>18289424.82</v>
      </c>
    </row>
    <row r="36" spans="1:9" ht="6.75" customHeight="1">
      <c r="A36" s="187" t="s">
        <v>53</v>
      </c>
      <c r="B36" s="188"/>
      <c r="C36" s="8">
        <v>0</v>
      </c>
      <c r="D36" s="8">
        <v>0</v>
      </c>
      <c r="E36" s="13"/>
      <c r="F36" s="189" t="s">
        <v>54</v>
      </c>
      <c r="G36" s="190"/>
      <c r="H36" s="8">
        <v>0</v>
      </c>
      <c r="I36" s="8">
        <v>0</v>
      </c>
    </row>
    <row r="37" spans="1:9" ht="6.75" customHeight="1">
      <c r="A37" s="187" t="s">
        <v>55</v>
      </c>
      <c r="B37" s="188"/>
      <c r="C37" s="8">
        <v>0</v>
      </c>
      <c r="D37" s="8">
        <v>0</v>
      </c>
      <c r="E37" s="13"/>
      <c r="F37" s="189" t="s">
        <v>56</v>
      </c>
      <c r="G37" s="190"/>
      <c r="H37" s="8">
        <v>0</v>
      </c>
      <c r="I37" s="8">
        <v>0</v>
      </c>
    </row>
    <row r="38" spans="1:9" ht="6.75" customHeight="1">
      <c r="A38" s="187" t="s">
        <v>57</v>
      </c>
      <c r="B38" s="188"/>
      <c r="C38" s="8">
        <v>0</v>
      </c>
      <c r="D38" s="8">
        <v>0</v>
      </c>
      <c r="E38" s="13"/>
      <c r="F38" s="189" t="s">
        <v>58</v>
      </c>
      <c r="G38" s="190"/>
      <c r="H38" s="8">
        <v>1869453.05</v>
      </c>
      <c r="I38" s="8">
        <v>1869453.05</v>
      </c>
    </row>
    <row r="39" spans="1:9" ht="6.75" customHeight="1">
      <c r="A39" s="187" t="s">
        <v>59</v>
      </c>
      <c r="B39" s="188"/>
      <c r="C39" s="8">
        <v>0</v>
      </c>
      <c r="D39" s="8">
        <v>0</v>
      </c>
      <c r="E39" s="13"/>
      <c r="F39" s="189" t="s">
        <v>60</v>
      </c>
      <c r="G39" s="190"/>
      <c r="H39" s="8">
        <v>0</v>
      </c>
      <c r="I39" s="8">
        <v>0</v>
      </c>
    </row>
    <row r="40" spans="1:9" ht="6.75" customHeight="1">
      <c r="A40" s="184" t="s">
        <v>61</v>
      </c>
      <c r="B40" s="185"/>
      <c r="C40" s="17">
        <v>0</v>
      </c>
      <c r="D40" s="17">
        <v>0</v>
      </c>
      <c r="E40" s="13"/>
      <c r="F40" s="189" t="s">
        <v>62</v>
      </c>
      <c r="G40" s="190"/>
      <c r="H40" s="8">
        <v>0</v>
      </c>
      <c r="I40" s="8">
        <v>0</v>
      </c>
    </row>
    <row r="41" spans="1:9" ht="6.75" customHeight="1">
      <c r="A41" s="184" t="s">
        <v>63</v>
      </c>
      <c r="B41" s="185"/>
      <c r="C41" s="17">
        <v>0</v>
      </c>
      <c r="D41" s="17">
        <v>0</v>
      </c>
      <c r="E41" s="186" t="s">
        <v>64</v>
      </c>
      <c r="F41" s="186"/>
      <c r="G41" s="185"/>
      <c r="H41" s="17">
        <f>SUM(H42:H44)</f>
        <v>0</v>
      </c>
      <c r="I41" s="17">
        <f>SUM(I42:I44)</f>
        <v>0</v>
      </c>
    </row>
    <row r="42" spans="1:9" ht="6.75" customHeight="1">
      <c r="A42" s="187" t="s">
        <v>65</v>
      </c>
      <c r="B42" s="188"/>
      <c r="C42" s="194">
        <v>0</v>
      </c>
      <c r="D42" s="194">
        <v>0</v>
      </c>
      <c r="E42" s="13"/>
      <c r="F42" s="189" t="s">
        <v>66</v>
      </c>
      <c r="G42" s="190"/>
      <c r="H42" s="8">
        <v>0</v>
      </c>
      <c r="I42" s="8">
        <v>0</v>
      </c>
    </row>
    <row r="43" spans="1:9" ht="8.25" customHeight="1">
      <c r="A43" s="187"/>
      <c r="B43" s="188"/>
      <c r="C43" s="194"/>
      <c r="D43" s="194"/>
      <c r="E43" s="13"/>
      <c r="F43" s="189" t="s">
        <v>67</v>
      </c>
      <c r="G43" s="190"/>
      <c r="H43" s="8">
        <v>0</v>
      </c>
      <c r="I43" s="8">
        <v>0</v>
      </c>
    </row>
    <row r="44" spans="1:9" ht="6.75" customHeight="1">
      <c r="A44" s="187" t="s">
        <v>68</v>
      </c>
      <c r="B44" s="188"/>
      <c r="C44" s="8">
        <v>0</v>
      </c>
      <c r="D44" s="8">
        <v>0</v>
      </c>
      <c r="E44" s="13"/>
      <c r="F44" s="189" t="s">
        <v>69</v>
      </c>
      <c r="G44" s="190"/>
      <c r="H44" s="8">
        <v>0</v>
      </c>
      <c r="I44" s="8">
        <v>0</v>
      </c>
    </row>
    <row r="45" spans="1:9" ht="6.75" customHeight="1">
      <c r="A45" s="184" t="s">
        <v>70</v>
      </c>
      <c r="B45" s="185"/>
      <c r="C45" s="17">
        <f>SUM(C46:C49)</f>
        <v>224368.34</v>
      </c>
      <c r="D45" s="17">
        <f>SUM(D46:D49)</f>
        <v>224368.34</v>
      </c>
      <c r="E45" s="186" t="s">
        <v>71</v>
      </c>
      <c r="F45" s="186"/>
      <c r="G45" s="185"/>
      <c r="H45" s="25">
        <f>SUM(H46:H48)</f>
        <v>1729452.09</v>
      </c>
      <c r="I45" s="17">
        <f>SUM(I46:I48)</f>
        <v>1729452.09</v>
      </c>
    </row>
    <row r="46" spans="1:9" ht="6.75" customHeight="1">
      <c r="A46" s="187" t="s">
        <v>72</v>
      </c>
      <c r="B46" s="188"/>
      <c r="C46" s="8">
        <v>224368.34</v>
      </c>
      <c r="D46" s="8">
        <v>224368.34</v>
      </c>
      <c r="E46" s="20"/>
      <c r="F46" s="186" t="s">
        <v>73</v>
      </c>
      <c r="G46" s="185"/>
      <c r="H46" s="17">
        <v>0</v>
      </c>
      <c r="I46" s="17">
        <v>0</v>
      </c>
    </row>
    <row r="47" spans="1:9" ht="6.75" customHeight="1">
      <c r="A47" s="187" t="s">
        <v>74</v>
      </c>
      <c r="B47" s="188"/>
      <c r="C47" s="8">
        <v>0</v>
      </c>
      <c r="D47" s="8">
        <v>0</v>
      </c>
      <c r="E47" s="13"/>
      <c r="F47" s="189" t="s">
        <v>75</v>
      </c>
      <c r="G47" s="190"/>
      <c r="H47" s="8">
        <v>0</v>
      </c>
      <c r="I47" s="8">
        <v>0</v>
      </c>
    </row>
    <row r="48" spans="1:9" ht="9.75" customHeight="1">
      <c r="A48" s="187" t="s">
        <v>76</v>
      </c>
      <c r="B48" s="188"/>
      <c r="C48" s="8">
        <v>0</v>
      </c>
      <c r="D48" s="8">
        <v>0</v>
      </c>
      <c r="E48" s="13"/>
      <c r="F48" s="189" t="s">
        <v>77</v>
      </c>
      <c r="G48" s="190"/>
      <c r="H48" s="24">
        <v>1729452.09</v>
      </c>
      <c r="I48" s="24">
        <v>1729452.09</v>
      </c>
    </row>
    <row r="49" spans="1:9" ht="6.75" customHeight="1">
      <c r="A49" s="187" t="s">
        <v>78</v>
      </c>
      <c r="B49" s="188"/>
      <c r="C49" s="8">
        <v>0</v>
      </c>
      <c r="D49" s="8">
        <v>0</v>
      </c>
      <c r="E49" s="175" t="s">
        <v>79</v>
      </c>
      <c r="F49" s="175"/>
      <c r="G49" s="174"/>
      <c r="H49" s="7">
        <f>+H10+H21+H25+H28+H29+H33+H41+H45</f>
        <v>5728845623.309999</v>
      </c>
      <c r="I49" s="7">
        <f>+I10+I21+I25+I28+I29+I33+I41+I45</f>
        <v>5574077836.39</v>
      </c>
    </row>
    <row r="50" spans="1:9" ht="6.75" customHeight="1">
      <c r="A50" s="173" t="s">
        <v>80</v>
      </c>
      <c r="B50" s="174"/>
      <c r="C50" s="11">
        <f>+C10+C18+C26+C34+C40+C41+C45</f>
        <v>1666129141.45</v>
      </c>
      <c r="D50" s="11">
        <f>+D10+D18+D26+D34+D40+D41+D45</f>
        <v>1083782861.34</v>
      </c>
      <c r="E50" s="13"/>
      <c r="F50" s="13"/>
      <c r="G50" s="4"/>
      <c r="H50" s="4"/>
      <c r="I50" s="4"/>
    </row>
    <row r="51" spans="1:9" ht="3" customHeight="1">
      <c r="A51" s="3"/>
      <c r="B51" s="4"/>
      <c r="C51" s="4"/>
      <c r="D51" s="4"/>
      <c r="E51" s="175" t="s">
        <v>81</v>
      </c>
      <c r="F51" s="175"/>
      <c r="G51" s="174"/>
      <c r="H51" s="4"/>
      <c r="I51" s="4"/>
    </row>
    <row r="52" spans="1:9" ht="3" customHeight="1">
      <c r="A52" s="3"/>
      <c r="B52" s="4"/>
      <c r="C52" s="4"/>
      <c r="D52" s="4"/>
      <c r="E52" s="175"/>
      <c r="F52" s="175"/>
      <c r="G52" s="174"/>
      <c r="H52" s="4"/>
      <c r="I52" s="4"/>
    </row>
    <row r="53" spans="1:9" ht="9" customHeight="1">
      <c r="A53" s="173" t="s">
        <v>82</v>
      </c>
      <c r="B53" s="174"/>
      <c r="C53" s="4"/>
      <c r="D53" s="4"/>
      <c r="E53" s="189" t="s">
        <v>83</v>
      </c>
      <c r="F53" s="189"/>
      <c r="G53" s="190"/>
      <c r="H53" s="8">
        <v>0</v>
      </c>
      <c r="I53" s="8">
        <v>0</v>
      </c>
    </row>
    <row r="54" spans="1:9" ht="6.75" customHeight="1">
      <c r="A54" s="195" t="s">
        <v>84</v>
      </c>
      <c r="B54" s="190"/>
      <c r="C54" s="24">
        <v>193784257.65</v>
      </c>
      <c r="D54" s="24">
        <v>179147735.16</v>
      </c>
      <c r="E54" s="189" t="s">
        <v>85</v>
      </c>
      <c r="F54" s="189"/>
      <c r="G54" s="190"/>
      <c r="H54" s="8">
        <v>0</v>
      </c>
      <c r="I54" s="8">
        <v>0</v>
      </c>
    </row>
    <row r="55" spans="1:9" ht="6.75" customHeight="1">
      <c r="A55" s="195" t="s">
        <v>86</v>
      </c>
      <c r="B55" s="190"/>
      <c r="C55" s="8">
        <v>0</v>
      </c>
      <c r="D55" s="8">
        <v>0</v>
      </c>
      <c r="E55" s="189" t="s">
        <v>87</v>
      </c>
      <c r="F55" s="189"/>
      <c r="G55" s="190"/>
      <c r="H55" s="8">
        <v>5549614818.23</v>
      </c>
      <c r="I55" s="8">
        <v>5645550056.61</v>
      </c>
    </row>
    <row r="56" spans="1:9" ht="6.75" customHeight="1">
      <c r="A56" s="195" t="s">
        <v>88</v>
      </c>
      <c r="B56" s="190"/>
      <c r="C56" s="8">
        <v>6587613411.77</v>
      </c>
      <c r="D56" s="8">
        <v>5986139530.99</v>
      </c>
      <c r="E56" s="189" t="s">
        <v>89</v>
      </c>
      <c r="F56" s="189"/>
      <c r="G56" s="190"/>
      <c r="H56" s="8">
        <v>0</v>
      </c>
      <c r="I56" s="8">
        <v>0</v>
      </c>
    </row>
    <row r="57" spans="1:9" ht="6.75" customHeight="1">
      <c r="A57" s="195" t="s">
        <v>90</v>
      </c>
      <c r="B57" s="190"/>
      <c r="C57" s="8">
        <v>1114060698.57</v>
      </c>
      <c r="D57" s="8">
        <v>1113186525.62</v>
      </c>
      <c r="E57" s="189" t="s">
        <v>91</v>
      </c>
      <c r="F57" s="189"/>
      <c r="G57" s="190"/>
      <c r="H57" s="8">
        <v>0</v>
      </c>
      <c r="I57" s="8">
        <v>0</v>
      </c>
    </row>
    <row r="58" spans="1:9" ht="9.75" customHeight="1">
      <c r="A58" s="196" t="s">
        <v>92</v>
      </c>
      <c r="B58" s="192"/>
      <c r="C58" s="21">
        <v>32717643.1</v>
      </c>
      <c r="D58" s="21">
        <v>32707841.1</v>
      </c>
      <c r="E58" s="191" t="s">
        <v>93</v>
      </c>
      <c r="F58" s="191"/>
      <c r="G58" s="192"/>
      <c r="H58" s="21">
        <v>0</v>
      </c>
      <c r="I58" s="21">
        <v>0</v>
      </c>
    </row>
    <row r="59" spans="1:9" ht="6.75" customHeight="1">
      <c r="A59" s="195" t="s">
        <v>94</v>
      </c>
      <c r="B59" s="190"/>
      <c r="C59" s="8">
        <v>-669446918.03</v>
      </c>
      <c r="D59" s="8">
        <v>-669446918.03</v>
      </c>
      <c r="E59" s="175" t="s">
        <v>95</v>
      </c>
      <c r="F59" s="175"/>
      <c r="G59" s="174"/>
      <c r="H59" s="7">
        <f>SUM(H53:H58)</f>
        <v>5549614818.23</v>
      </c>
      <c r="I59" s="7">
        <f>SUM(I53:I58)</f>
        <v>5645550056.61</v>
      </c>
    </row>
    <row r="60" spans="1:9" ht="3.75" customHeight="1">
      <c r="A60" s="195" t="s">
        <v>96</v>
      </c>
      <c r="B60" s="190"/>
      <c r="C60" s="197">
        <v>1400000</v>
      </c>
      <c r="D60" s="197">
        <v>1400000</v>
      </c>
      <c r="E60" s="13"/>
      <c r="F60" s="13"/>
      <c r="G60" s="4"/>
      <c r="H60" s="4"/>
      <c r="I60" s="4"/>
    </row>
    <row r="61" spans="1:9" ht="3" customHeight="1">
      <c r="A61" s="195"/>
      <c r="B61" s="190"/>
      <c r="C61" s="198"/>
      <c r="D61" s="198"/>
      <c r="E61" s="13"/>
      <c r="F61" s="13"/>
      <c r="G61" s="4"/>
      <c r="H61" s="4"/>
      <c r="I61" s="4"/>
    </row>
    <row r="62" spans="1:9" ht="6.75" customHeight="1">
      <c r="A62" s="195" t="s">
        <v>97</v>
      </c>
      <c r="B62" s="190"/>
      <c r="C62" s="8">
        <v>0</v>
      </c>
      <c r="D62" s="8">
        <v>0</v>
      </c>
      <c r="E62" s="175" t="s">
        <v>98</v>
      </c>
      <c r="F62" s="175"/>
      <c r="G62" s="174"/>
      <c r="H62" s="7">
        <f>+H49+H59</f>
        <v>11278460441.539999</v>
      </c>
      <c r="I62" s="7">
        <f>+I49+I59</f>
        <v>11219627893</v>
      </c>
    </row>
    <row r="63" spans="1:9" ht="1.5" customHeight="1">
      <c r="A63" s="15"/>
      <c r="B63" s="16"/>
      <c r="C63" s="4"/>
      <c r="D63" s="4"/>
      <c r="E63" s="13"/>
      <c r="F63" s="13"/>
      <c r="G63" s="4"/>
      <c r="H63" s="4"/>
      <c r="I63" s="4"/>
    </row>
    <row r="64" spans="1:9" ht="6.75" customHeight="1">
      <c r="A64" s="195" t="s">
        <v>99</v>
      </c>
      <c r="B64" s="190"/>
      <c r="C64" s="8">
        <v>53815753.49</v>
      </c>
      <c r="D64" s="8">
        <v>53815753.49</v>
      </c>
      <c r="E64" s="175" t="s">
        <v>100</v>
      </c>
      <c r="F64" s="175"/>
      <c r="G64" s="174"/>
      <c r="H64" s="4"/>
      <c r="I64" s="4"/>
    </row>
    <row r="65" spans="1:9" ht="3" customHeight="1">
      <c r="A65" s="173" t="s">
        <v>101</v>
      </c>
      <c r="B65" s="174"/>
      <c r="C65" s="199">
        <f>SUM(C54:C64)</f>
        <v>7313944846.55</v>
      </c>
      <c r="D65" s="199">
        <f>SUM(D54:D64)</f>
        <v>6696950468.33</v>
      </c>
      <c r="E65" s="175" t="s">
        <v>102</v>
      </c>
      <c r="F65" s="175"/>
      <c r="G65" s="174"/>
      <c r="H65" s="4"/>
      <c r="I65" s="4"/>
    </row>
    <row r="66" spans="1:9" ht="6.75" customHeight="1">
      <c r="A66" s="173"/>
      <c r="B66" s="174"/>
      <c r="C66" s="199"/>
      <c r="D66" s="199"/>
      <c r="E66" s="175"/>
      <c r="F66" s="175"/>
      <c r="G66" s="174"/>
      <c r="H66" s="7">
        <f>SUM(H67:H70)</f>
        <v>115987344.06</v>
      </c>
      <c r="I66" s="7">
        <f>SUM(I67:I70)</f>
        <v>115987344.06</v>
      </c>
    </row>
    <row r="67" spans="1:9" ht="6.75" customHeight="1">
      <c r="A67" s="173" t="s">
        <v>103</v>
      </c>
      <c r="B67" s="174"/>
      <c r="C67" s="7">
        <f>+C50+C65</f>
        <v>8980073988</v>
      </c>
      <c r="D67" s="7">
        <f>+D50+D65</f>
        <v>7780733329.67</v>
      </c>
      <c r="E67" s="189" t="s">
        <v>104</v>
      </c>
      <c r="F67" s="189"/>
      <c r="G67" s="190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189" t="s">
        <v>105</v>
      </c>
      <c r="F68" s="189"/>
      <c r="G68" s="190"/>
      <c r="H68" s="197">
        <v>115987344.06</v>
      </c>
      <c r="I68" s="197">
        <v>115987344.06</v>
      </c>
    </row>
    <row r="69" spans="1:9" ht="3.75" customHeight="1">
      <c r="A69" s="3"/>
      <c r="B69" s="4"/>
      <c r="C69" s="4"/>
      <c r="D69" s="10"/>
      <c r="E69" s="189"/>
      <c r="F69" s="189"/>
      <c r="G69" s="190"/>
      <c r="H69" s="198"/>
      <c r="I69" s="198"/>
    </row>
    <row r="70" spans="1:9" ht="6.75" customHeight="1">
      <c r="A70" s="3"/>
      <c r="B70" s="4"/>
      <c r="C70" s="4"/>
      <c r="D70" s="10"/>
      <c r="E70" s="189" t="s">
        <v>106</v>
      </c>
      <c r="F70" s="189"/>
      <c r="G70" s="190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3"/>
      <c r="F71" s="13"/>
      <c r="G71" s="4"/>
      <c r="H71" s="4"/>
      <c r="I71" s="4"/>
    </row>
    <row r="72" spans="1:9" ht="6.75" customHeight="1">
      <c r="A72" s="3"/>
      <c r="B72" s="4"/>
      <c r="C72" s="4"/>
      <c r="D72" s="10"/>
      <c r="E72" s="175" t="s">
        <v>107</v>
      </c>
      <c r="F72" s="175"/>
      <c r="G72" s="174"/>
      <c r="H72" s="7">
        <f>SUM(H73:H77)</f>
        <v>-2414373797.6</v>
      </c>
      <c r="I72" s="7">
        <f>SUM(I73:I77)</f>
        <v>-3554881907.3900003</v>
      </c>
    </row>
    <row r="73" spans="1:9" ht="6.75" customHeight="1">
      <c r="A73" s="3"/>
      <c r="B73" s="4"/>
      <c r="C73" s="4"/>
      <c r="D73" s="10"/>
      <c r="E73" s="189" t="s">
        <v>108</v>
      </c>
      <c r="F73" s="189"/>
      <c r="G73" s="190"/>
      <c r="H73" s="24">
        <v>1933185351.62</v>
      </c>
      <c r="I73" s="24">
        <v>729754567.84</v>
      </c>
    </row>
    <row r="74" spans="1:9" ht="6.75" customHeight="1">
      <c r="A74" s="3"/>
      <c r="B74" s="4"/>
      <c r="C74" s="4"/>
      <c r="D74" s="10"/>
      <c r="E74" s="189" t="s">
        <v>109</v>
      </c>
      <c r="F74" s="189"/>
      <c r="G74" s="190"/>
      <c r="H74" s="8">
        <v>-5003353661.24</v>
      </c>
      <c r="I74" s="8">
        <v>-5155929904.1</v>
      </c>
    </row>
    <row r="75" spans="1:9" ht="6.75" customHeight="1">
      <c r="A75" s="3"/>
      <c r="B75" s="4"/>
      <c r="C75" s="4"/>
      <c r="D75" s="10"/>
      <c r="E75" s="189" t="s">
        <v>110</v>
      </c>
      <c r="F75" s="189"/>
      <c r="G75" s="190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189" t="s">
        <v>111</v>
      </c>
      <c r="F76" s="189"/>
      <c r="G76" s="190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189" t="s">
        <v>112</v>
      </c>
      <c r="F77" s="189"/>
      <c r="G77" s="190"/>
      <c r="H77" s="8">
        <v>-211293604.69</v>
      </c>
      <c r="I77" s="8">
        <v>4205312.16</v>
      </c>
    </row>
    <row r="78" spans="1:9" ht="8.25" customHeight="1">
      <c r="A78" s="3"/>
      <c r="B78" s="4"/>
      <c r="C78" s="4"/>
      <c r="D78" s="10"/>
      <c r="E78" s="175" t="s">
        <v>113</v>
      </c>
      <c r="F78" s="175"/>
      <c r="G78" s="174"/>
      <c r="H78" s="4"/>
      <c r="I78" s="4"/>
    </row>
    <row r="79" spans="1:9" ht="8.25" customHeight="1">
      <c r="A79" s="3"/>
      <c r="B79" s="4"/>
      <c r="C79" s="4"/>
      <c r="D79" s="10"/>
      <c r="E79" s="175"/>
      <c r="F79" s="175"/>
      <c r="G79" s="174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189" t="s">
        <v>114</v>
      </c>
      <c r="F80" s="189"/>
      <c r="G80" s="190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189" t="s">
        <v>115</v>
      </c>
      <c r="F81" s="189"/>
      <c r="G81" s="190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175" t="s">
        <v>116</v>
      </c>
      <c r="F82" s="175"/>
      <c r="G82" s="174"/>
      <c r="H82" s="199">
        <f>+H66+H72+H79</f>
        <v>-2298386453.54</v>
      </c>
      <c r="I82" s="199">
        <f>+I66+I72+I79</f>
        <v>-3438894563.3300004</v>
      </c>
    </row>
    <row r="83" spans="1:9" ht="6.75" customHeight="1">
      <c r="A83" s="3"/>
      <c r="B83" s="4"/>
      <c r="C83" s="4"/>
      <c r="D83" s="10"/>
      <c r="E83" s="175"/>
      <c r="F83" s="175"/>
      <c r="G83" s="174"/>
      <c r="H83" s="199"/>
      <c r="I83" s="199"/>
    </row>
    <row r="84" spans="1:9" ht="6.75" customHeight="1">
      <c r="A84" s="3"/>
      <c r="B84" s="4"/>
      <c r="C84" s="4"/>
      <c r="D84" s="10"/>
      <c r="E84" s="175" t="s">
        <v>117</v>
      </c>
      <c r="F84" s="175"/>
      <c r="G84" s="174"/>
      <c r="H84" s="7">
        <f>+H62+H82</f>
        <v>8980073988</v>
      </c>
      <c r="I84" s="7">
        <f>+I62+I82</f>
        <v>7780733329.67</v>
      </c>
    </row>
    <row r="85" spans="1:9" ht="9" customHeight="1">
      <c r="A85" s="1"/>
      <c r="B85" s="5"/>
      <c r="C85" s="5"/>
      <c r="D85" s="12"/>
      <c r="E85" s="2"/>
      <c r="F85" s="2"/>
      <c r="G85" s="5"/>
      <c r="H85" s="23"/>
      <c r="I85" s="5"/>
    </row>
    <row r="86" ht="4.5" customHeight="1"/>
  </sheetData>
  <sheetProtection/>
  <mergeCells count="136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C42:C43"/>
    <mergeCell ref="D42:D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C29:C30"/>
    <mergeCell ref="D29:D30"/>
    <mergeCell ref="A25:B25"/>
    <mergeCell ref="E25:G25"/>
    <mergeCell ref="A26:B26"/>
    <mergeCell ref="F26:G26"/>
    <mergeCell ref="A27:B28"/>
    <mergeCell ref="F27:G27"/>
    <mergeCell ref="E28:G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r:id="rId1"/>
  <ignoredErrors>
    <ignoredError sqref="C10 C34:D34 C45 H21 H25:I25 H29 H41 H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0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4" width="11.8515625" style="0" customWidth="1"/>
    <col min="5" max="5" width="12.140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216" t="s">
        <v>122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0.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2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</row>
    <row r="5" spans="1:10" ht="3" customHeight="1">
      <c r="A5" s="26"/>
      <c r="B5" s="27"/>
      <c r="C5" s="27"/>
      <c r="D5" s="27"/>
      <c r="E5" s="26"/>
      <c r="F5" s="27"/>
      <c r="G5" s="27"/>
      <c r="H5" s="27"/>
      <c r="I5" s="27"/>
      <c r="J5" s="27"/>
    </row>
    <row r="6" spans="1:10" ht="9" customHeight="1">
      <c r="A6" s="217" t="s">
        <v>123</v>
      </c>
      <c r="B6" s="28"/>
      <c r="C6" s="219" t="s">
        <v>124</v>
      </c>
      <c r="D6" s="219" t="s">
        <v>125</v>
      </c>
      <c r="E6" s="217" t="s">
        <v>126</v>
      </c>
      <c r="F6" s="28"/>
      <c r="G6" s="219" t="s">
        <v>127</v>
      </c>
      <c r="H6" s="219" t="s">
        <v>128</v>
      </c>
      <c r="I6" s="219" t="s">
        <v>129</v>
      </c>
      <c r="J6" s="219" t="s">
        <v>130</v>
      </c>
    </row>
    <row r="7" spans="1:10" ht="9" customHeight="1">
      <c r="A7" s="217"/>
      <c r="B7" s="28"/>
      <c r="C7" s="219"/>
      <c r="D7" s="219"/>
      <c r="E7" s="217"/>
      <c r="F7" s="28"/>
      <c r="G7" s="219"/>
      <c r="H7" s="219"/>
      <c r="I7" s="219"/>
      <c r="J7" s="219"/>
    </row>
    <row r="8" spans="1:10" ht="9" customHeight="1">
      <c r="A8" s="217"/>
      <c r="B8" s="28"/>
      <c r="C8" s="219"/>
      <c r="D8" s="219"/>
      <c r="E8" s="217"/>
      <c r="F8" s="28"/>
      <c r="G8" s="219"/>
      <c r="H8" s="219"/>
      <c r="I8" s="219"/>
      <c r="J8" s="219"/>
    </row>
    <row r="9" spans="1:10" ht="9" customHeight="1">
      <c r="A9" s="217"/>
      <c r="B9" s="28"/>
      <c r="C9" s="219"/>
      <c r="D9" s="219"/>
      <c r="E9" s="217"/>
      <c r="F9" s="28"/>
      <c r="G9" s="219"/>
      <c r="H9" s="219"/>
      <c r="I9" s="219"/>
      <c r="J9" s="219"/>
    </row>
    <row r="10" spans="1:10" ht="9" customHeight="1">
      <c r="A10" s="217"/>
      <c r="B10" s="28"/>
      <c r="C10" s="219"/>
      <c r="D10" s="219"/>
      <c r="E10" s="217"/>
      <c r="F10" s="28"/>
      <c r="G10" s="219"/>
      <c r="H10" s="219"/>
      <c r="I10" s="219"/>
      <c r="J10" s="219"/>
    </row>
    <row r="11" spans="1:10" ht="15.75" customHeight="1">
      <c r="A11" s="218"/>
      <c r="B11" s="29"/>
      <c r="C11" s="220"/>
      <c r="D11" s="220"/>
      <c r="E11" s="218"/>
      <c r="F11" s="29"/>
      <c r="G11" s="220"/>
      <c r="H11" s="220"/>
      <c r="I11" s="220"/>
      <c r="J11" s="220"/>
    </row>
    <row r="12" spans="1:10" ht="12.75">
      <c r="A12" s="30" t="s">
        <v>131</v>
      </c>
      <c r="B12" s="4"/>
      <c r="C12" s="31">
        <f>+C14+C18</f>
        <v>6951183431.78</v>
      </c>
      <c r="D12" s="32">
        <f aca="true" t="shared" si="0" ref="D12:J12">+D14+D18</f>
        <v>450000000</v>
      </c>
      <c r="E12" s="33">
        <f t="shared" si="0"/>
        <v>473011072.78</v>
      </c>
      <c r="F12" s="31"/>
      <c r="G12" s="31">
        <f t="shared" si="0"/>
        <v>0</v>
      </c>
      <c r="H12" s="31">
        <f t="shared" si="0"/>
        <v>6928172359</v>
      </c>
      <c r="I12" s="31">
        <f t="shared" si="0"/>
        <v>210193672.21</v>
      </c>
      <c r="J12" s="31">
        <f t="shared" si="0"/>
        <v>0</v>
      </c>
    </row>
    <row r="13" spans="1:10" ht="2.25" customHeight="1">
      <c r="A13" s="3"/>
      <c r="B13" s="4"/>
      <c r="C13" s="4"/>
      <c r="D13" s="32"/>
      <c r="E13" s="13"/>
      <c r="F13" s="4"/>
      <c r="G13" s="4"/>
      <c r="H13" s="4"/>
      <c r="I13" s="4"/>
      <c r="J13" s="4"/>
    </row>
    <row r="14" spans="1:10" ht="12.75">
      <c r="A14" s="30" t="s">
        <v>132</v>
      </c>
      <c r="B14" s="4"/>
      <c r="C14" s="31">
        <f aca="true" t="shared" si="1" ref="C14:J14">+C15+C16+C17</f>
        <v>1305633375.17</v>
      </c>
      <c r="D14" s="32">
        <f t="shared" si="1"/>
        <v>450000000</v>
      </c>
      <c r="E14" s="33">
        <f t="shared" si="1"/>
        <v>452883361.77</v>
      </c>
      <c r="F14" s="31"/>
      <c r="G14" s="31">
        <f t="shared" si="1"/>
        <v>0</v>
      </c>
      <c r="H14" s="31">
        <f>+H15+H16+H17</f>
        <v>1302750013.4</v>
      </c>
      <c r="I14" s="31">
        <f t="shared" si="1"/>
        <v>48670083.43</v>
      </c>
      <c r="J14" s="31">
        <f t="shared" si="1"/>
        <v>0</v>
      </c>
    </row>
    <row r="15" spans="1:10" ht="12.75">
      <c r="A15" s="34" t="s">
        <v>133</v>
      </c>
      <c r="B15" s="4"/>
      <c r="C15" s="35">
        <v>1305633375.17</v>
      </c>
      <c r="D15" s="36">
        <v>450000000</v>
      </c>
      <c r="E15" s="37">
        <v>452883361.77</v>
      </c>
      <c r="F15" s="4"/>
      <c r="G15" s="36">
        <v>0</v>
      </c>
      <c r="H15" s="35">
        <f>+C15+D15-E15+G15</f>
        <v>1302750013.4</v>
      </c>
      <c r="I15" s="36">
        <v>48670083.43</v>
      </c>
      <c r="J15" s="36">
        <v>0</v>
      </c>
    </row>
    <row r="16" spans="1:10" ht="12.75">
      <c r="A16" s="34" t="s">
        <v>134</v>
      </c>
      <c r="B16" s="4"/>
      <c r="C16" s="35">
        <v>0</v>
      </c>
      <c r="D16" s="36">
        <v>0</v>
      </c>
      <c r="E16" s="37">
        <v>0</v>
      </c>
      <c r="F16" s="4"/>
      <c r="G16" s="36">
        <v>0</v>
      </c>
      <c r="H16" s="35">
        <f>+C16+D16-E16+G16</f>
        <v>0</v>
      </c>
      <c r="I16" s="36">
        <v>0</v>
      </c>
      <c r="J16" s="36">
        <v>0</v>
      </c>
    </row>
    <row r="17" spans="1:10" ht="12.75">
      <c r="A17" s="34" t="s">
        <v>135</v>
      </c>
      <c r="B17" s="4"/>
      <c r="C17" s="35">
        <v>0</v>
      </c>
      <c r="D17" s="36">
        <v>0</v>
      </c>
      <c r="E17" s="37">
        <v>0</v>
      </c>
      <c r="F17" s="4"/>
      <c r="G17" s="36">
        <v>0</v>
      </c>
      <c r="H17" s="35">
        <f>+C17+D17-E17+G17</f>
        <v>0</v>
      </c>
      <c r="I17" s="36">
        <v>0</v>
      </c>
      <c r="J17" s="36">
        <v>0</v>
      </c>
    </row>
    <row r="18" spans="1:13" ht="12.75">
      <c r="A18" s="30" t="s">
        <v>136</v>
      </c>
      <c r="B18" s="4"/>
      <c r="C18" s="31">
        <f aca="true" t="shared" si="2" ref="C18:J18">+C19+C20+C21</f>
        <v>5645550056.61</v>
      </c>
      <c r="D18" s="31">
        <f t="shared" si="2"/>
        <v>0</v>
      </c>
      <c r="E18" s="33">
        <f t="shared" si="2"/>
        <v>20127711.01</v>
      </c>
      <c r="F18" s="31"/>
      <c r="G18" s="31">
        <f t="shared" si="2"/>
        <v>0</v>
      </c>
      <c r="H18" s="31">
        <f>+H19+H20+H21</f>
        <v>5625422345.599999</v>
      </c>
      <c r="I18" s="31">
        <f t="shared" si="2"/>
        <v>161523588.78</v>
      </c>
      <c r="J18" s="31">
        <f t="shared" si="2"/>
        <v>0</v>
      </c>
      <c r="M18" s="38"/>
    </row>
    <row r="19" spans="1:13" ht="12.75">
      <c r="A19" s="34" t="s">
        <v>137</v>
      </c>
      <c r="B19" s="4"/>
      <c r="C19" s="35">
        <v>5645550056.61</v>
      </c>
      <c r="D19" s="36">
        <v>0</v>
      </c>
      <c r="E19" s="37">
        <v>20127711.01</v>
      </c>
      <c r="F19" s="4"/>
      <c r="G19" s="36">
        <v>0</v>
      </c>
      <c r="H19" s="35">
        <f>+C19+D19-E19+G19</f>
        <v>5625422345.599999</v>
      </c>
      <c r="I19" s="36">
        <v>161523588.78</v>
      </c>
      <c r="J19" s="36">
        <v>0</v>
      </c>
      <c r="M19" s="38"/>
    </row>
    <row r="20" spans="1:10" ht="12.75">
      <c r="A20" s="34" t="s">
        <v>138</v>
      </c>
      <c r="B20" s="4"/>
      <c r="C20" s="35">
        <v>0</v>
      </c>
      <c r="D20" s="36">
        <v>0</v>
      </c>
      <c r="E20" s="37">
        <v>0</v>
      </c>
      <c r="F20" s="4"/>
      <c r="G20" s="36">
        <v>0</v>
      </c>
      <c r="H20" s="35">
        <f>+C20+D20-E20+G20</f>
        <v>0</v>
      </c>
      <c r="I20" s="36">
        <v>0</v>
      </c>
      <c r="J20" s="36">
        <v>0</v>
      </c>
    </row>
    <row r="21" spans="1:10" ht="12.75">
      <c r="A21" s="34" t="s">
        <v>139</v>
      </c>
      <c r="B21" s="4"/>
      <c r="C21" s="35">
        <v>0</v>
      </c>
      <c r="D21" s="36">
        <v>0</v>
      </c>
      <c r="E21" s="37">
        <v>0</v>
      </c>
      <c r="F21" s="4"/>
      <c r="G21" s="36">
        <v>0</v>
      </c>
      <c r="H21" s="35">
        <f>+C21+D21-E21+G21</f>
        <v>0</v>
      </c>
      <c r="I21" s="36">
        <v>0</v>
      </c>
      <c r="J21" s="36">
        <v>0</v>
      </c>
    </row>
    <row r="22" spans="1:10" ht="12.75">
      <c r="A22" s="30" t="s">
        <v>140</v>
      </c>
      <c r="B22" s="39"/>
      <c r="C22" s="31">
        <v>4268444461.22</v>
      </c>
      <c r="D22" s="40"/>
      <c r="E22" s="41"/>
      <c r="F22" s="41"/>
      <c r="G22" s="40"/>
      <c r="H22" s="31">
        <v>4350288082.54</v>
      </c>
      <c r="I22" s="40"/>
      <c r="J22" s="40"/>
    </row>
    <row r="23" spans="1:10" ht="2.25" customHeight="1">
      <c r="A23" s="3"/>
      <c r="B23" s="4"/>
      <c r="C23" s="4"/>
      <c r="D23" s="4"/>
      <c r="E23" s="13"/>
      <c r="F23" s="4"/>
      <c r="G23" s="4"/>
      <c r="H23" s="4"/>
      <c r="I23" s="4"/>
      <c r="J23" s="4"/>
    </row>
    <row r="24" spans="1:10" ht="16.5">
      <c r="A24" s="30" t="s">
        <v>141</v>
      </c>
      <c r="B24" s="4"/>
      <c r="C24" s="31">
        <f>+C12+C22</f>
        <v>11219627893</v>
      </c>
      <c r="D24" s="32">
        <f>+D12</f>
        <v>450000000</v>
      </c>
      <c r="E24" s="42">
        <f>+E12</f>
        <v>473011072.78</v>
      </c>
      <c r="F24" s="39"/>
      <c r="G24" s="32">
        <v>0</v>
      </c>
      <c r="H24" s="31">
        <f>+H12+H22</f>
        <v>11278460441.54</v>
      </c>
      <c r="I24" s="31">
        <f>+I12+I22</f>
        <v>210193672.21</v>
      </c>
      <c r="J24" s="31">
        <f>+J12+J22</f>
        <v>0</v>
      </c>
    </row>
    <row r="25" spans="1:10" ht="2.25" customHeight="1">
      <c r="A25" s="3"/>
      <c r="B25" s="4"/>
      <c r="C25" s="4"/>
      <c r="D25" s="4"/>
      <c r="E25" s="13"/>
      <c r="F25" s="4"/>
      <c r="G25" s="4"/>
      <c r="H25" s="4"/>
      <c r="I25" s="4"/>
      <c r="J25" s="4"/>
    </row>
    <row r="26" spans="1:10" ht="12.75">
      <c r="A26" s="30" t="s">
        <v>142</v>
      </c>
      <c r="B26" s="4"/>
      <c r="C26" s="31">
        <f>SUM(C28:C30)</f>
        <v>0</v>
      </c>
      <c r="D26" s="31">
        <f aca="true" t="shared" si="3" ref="D26:J26">SUM(D28:D30)</f>
        <v>0</v>
      </c>
      <c r="E26" s="33">
        <f t="shared" si="3"/>
        <v>0</v>
      </c>
      <c r="F26" s="31"/>
      <c r="G26" s="31">
        <f t="shared" si="3"/>
        <v>0</v>
      </c>
      <c r="H26" s="31">
        <f t="shared" si="3"/>
        <v>0</v>
      </c>
      <c r="I26" s="31">
        <f t="shared" si="3"/>
        <v>0</v>
      </c>
      <c r="J26" s="31">
        <f t="shared" si="3"/>
        <v>0</v>
      </c>
    </row>
    <row r="27" spans="1:10" ht="2.25" customHeight="1">
      <c r="A27" s="3"/>
      <c r="B27" s="4"/>
      <c r="C27" s="35"/>
      <c r="D27" s="36"/>
      <c r="E27" s="37"/>
      <c r="F27" s="4"/>
      <c r="G27" s="36"/>
      <c r="H27" s="35"/>
      <c r="I27" s="4"/>
      <c r="J27" s="4"/>
    </row>
    <row r="28" spans="1:10" ht="12.75">
      <c r="A28" s="43" t="s">
        <v>143</v>
      </c>
      <c r="B28" s="4"/>
      <c r="C28" s="35">
        <v>0</v>
      </c>
      <c r="D28" s="36">
        <v>0</v>
      </c>
      <c r="E28" s="37">
        <v>0</v>
      </c>
      <c r="F28" s="4"/>
      <c r="G28" s="36">
        <v>0</v>
      </c>
      <c r="H28" s="35">
        <f>+C28+D28-E28+G28</f>
        <v>0</v>
      </c>
      <c r="I28" s="36">
        <v>0</v>
      </c>
      <c r="J28" s="36">
        <v>0</v>
      </c>
    </row>
    <row r="29" spans="1:10" ht="12.75">
      <c r="A29" s="43" t="s">
        <v>144</v>
      </c>
      <c r="B29" s="4"/>
      <c r="C29" s="35">
        <v>0</v>
      </c>
      <c r="D29" s="36">
        <v>0</v>
      </c>
      <c r="E29" s="37">
        <v>0</v>
      </c>
      <c r="F29" s="4"/>
      <c r="G29" s="36">
        <v>0</v>
      </c>
      <c r="H29" s="35">
        <f>+C29+D29-E29+G29</f>
        <v>0</v>
      </c>
      <c r="I29" s="36">
        <v>0</v>
      </c>
      <c r="J29" s="36">
        <v>0</v>
      </c>
    </row>
    <row r="30" spans="1:10" ht="12.75">
      <c r="A30" s="43" t="s">
        <v>145</v>
      </c>
      <c r="B30" s="4"/>
      <c r="C30" s="35">
        <v>0</v>
      </c>
      <c r="D30" s="36">
        <v>0</v>
      </c>
      <c r="E30" s="37">
        <v>0</v>
      </c>
      <c r="F30" s="4"/>
      <c r="G30" s="36">
        <v>0</v>
      </c>
      <c r="H30" s="35">
        <f>+C30+D30-E30+G30</f>
        <v>0</v>
      </c>
      <c r="I30" s="36">
        <v>0</v>
      </c>
      <c r="J30" s="36">
        <v>0</v>
      </c>
    </row>
    <row r="31" spans="1:10" ht="16.5">
      <c r="A31" s="30" t="s">
        <v>146</v>
      </c>
      <c r="B31" s="4"/>
      <c r="C31" s="31">
        <f>SUM(C33:C35)</f>
        <v>94448459.47</v>
      </c>
      <c r="D31" s="31">
        <f aca="true" t="shared" si="4" ref="D31:J31">SUM(D33:D35)</f>
        <v>0</v>
      </c>
      <c r="E31" s="42">
        <f t="shared" si="4"/>
        <v>0</v>
      </c>
      <c r="F31" s="31"/>
      <c r="G31" s="31">
        <f t="shared" si="4"/>
        <v>0</v>
      </c>
      <c r="H31" s="31">
        <f t="shared" si="4"/>
        <v>96191603.92</v>
      </c>
      <c r="I31" s="31">
        <f t="shared" si="4"/>
        <v>0</v>
      </c>
      <c r="J31" s="31">
        <f t="shared" si="4"/>
        <v>0</v>
      </c>
    </row>
    <row r="32" spans="1:10" ht="2.25" customHeight="1">
      <c r="A32" s="3"/>
      <c r="B32" s="4"/>
      <c r="C32" s="4"/>
      <c r="D32" s="4"/>
      <c r="E32" s="13"/>
      <c r="F32" s="4"/>
      <c r="G32" s="4"/>
      <c r="H32" s="4"/>
      <c r="I32" s="4"/>
      <c r="J32" s="4"/>
    </row>
    <row r="33" spans="1:10" ht="12.75">
      <c r="A33" s="43" t="s">
        <v>147</v>
      </c>
      <c r="B33" s="4"/>
      <c r="C33" s="44">
        <v>94448459.47</v>
      </c>
      <c r="D33" s="36">
        <v>0</v>
      </c>
      <c r="E33" s="37">
        <v>0</v>
      </c>
      <c r="F33" s="4"/>
      <c r="G33" s="36">
        <v>0</v>
      </c>
      <c r="H33" s="44">
        <v>96191603.92</v>
      </c>
      <c r="I33" s="36">
        <v>0</v>
      </c>
      <c r="J33" s="36">
        <v>0</v>
      </c>
    </row>
    <row r="34" spans="1:10" ht="12.75">
      <c r="A34" s="43" t="s">
        <v>148</v>
      </c>
      <c r="B34" s="4"/>
      <c r="C34" s="35">
        <v>0</v>
      </c>
      <c r="D34" s="36">
        <v>0</v>
      </c>
      <c r="E34" s="37">
        <v>0</v>
      </c>
      <c r="F34" s="4"/>
      <c r="G34" s="36">
        <v>0</v>
      </c>
      <c r="H34" s="35">
        <f>+C34+D34-E34+G34</f>
        <v>0</v>
      </c>
      <c r="I34" s="36">
        <v>0</v>
      </c>
      <c r="J34" s="36">
        <v>0</v>
      </c>
    </row>
    <row r="35" spans="1:10" ht="12.75">
      <c r="A35" s="45" t="s">
        <v>149</v>
      </c>
      <c r="B35" s="5"/>
      <c r="C35" s="46">
        <v>0</v>
      </c>
      <c r="D35" s="47">
        <v>0</v>
      </c>
      <c r="E35" s="48">
        <v>0</v>
      </c>
      <c r="F35" s="5"/>
      <c r="G35" s="47">
        <v>0</v>
      </c>
      <c r="H35" s="49">
        <f>+C35+D35-E35+G35</f>
        <v>0</v>
      </c>
      <c r="I35" s="47">
        <v>0</v>
      </c>
      <c r="J35" s="47">
        <v>0</v>
      </c>
    </row>
    <row r="36" ht="7.5" customHeight="1"/>
    <row r="37" spans="1:10" ht="8.25" customHeight="1">
      <c r="A37" s="200" t="s">
        <v>150</v>
      </c>
      <c r="B37" s="200"/>
      <c r="C37" s="200"/>
      <c r="D37" s="200"/>
      <c r="E37" s="200"/>
      <c r="F37" s="200"/>
      <c r="G37" s="200"/>
      <c r="H37" s="200"/>
      <c r="I37" s="200"/>
      <c r="J37" s="200"/>
    </row>
    <row r="38" spans="1:10" ht="8.2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</row>
    <row r="39" spans="1:10" ht="8.25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</row>
    <row r="40" spans="1:10" ht="9" customHeight="1">
      <c r="A40" s="200"/>
      <c r="B40" s="200"/>
      <c r="C40" s="200"/>
      <c r="D40" s="200"/>
      <c r="E40" s="200"/>
      <c r="F40" s="200"/>
      <c r="G40" s="200"/>
      <c r="H40" s="200"/>
      <c r="I40" s="200"/>
      <c r="J40" s="200"/>
    </row>
    <row r="41" ht="5.25" customHeight="1"/>
    <row r="42" spans="1:8" ht="9" customHeight="1">
      <c r="A42" s="201" t="s">
        <v>151</v>
      </c>
      <c r="B42" s="204"/>
      <c r="C42" s="207" t="s">
        <v>152</v>
      </c>
      <c r="D42" s="207" t="s">
        <v>153</v>
      </c>
      <c r="E42" s="207" t="s">
        <v>154</v>
      </c>
      <c r="F42" s="210"/>
      <c r="G42" s="213" t="s">
        <v>155</v>
      </c>
      <c r="H42" s="213" t="s">
        <v>156</v>
      </c>
    </row>
    <row r="43" spans="1:8" ht="9" customHeight="1">
      <c r="A43" s="202"/>
      <c r="B43" s="205"/>
      <c r="C43" s="208"/>
      <c r="D43" s="208"/>
      <c r="E43" s="208"/>
      <c r="F43" s="211"/>
      <c r="G43" s="214"/>
      <c r="H43" s="214"/>
    </row>
    <row r="44" spans="1:8" ht="9.75" customHeight="1">
      <c r="A44" s="203"/>
      <c r="B44" s="206"/>
      <c r="C44" s="209"/>
      <c r="D44" s="209"/>
      <c r="E44" s="209"/>
      <c r="F44" s="212"/>
      <c r="G44" s="215"/>
      <c r="H44" s="215"/>
    </row>
    <row r="45" spans="1:8" ht="5.25" customHeight="1">
      <c r="A45" s="50"/>
      <c r="B45" s="51"/>
      <c r="C45" s="52"/>
      <c r="D45" s="52"/>
      <c r="E45" s="52"/>
      <c r="F45" s="50"/>
      <c r="G45" s="51"/>
      <c r="H45" s="51"/>
    </row>
    <row r="46" spans="1:8" ht="10.5" customHeight="1">
      <c r="A46" s="53" t="s">
        <v>157</v>
      </c>
      <c r="B46" s="54"/>
      <c r="C46" s="55">
        <f>SUM(C47:C59)</f>
        <v>2212000000</v>
      </c>
      <c r="D46" s="56"/>
      <c r="E46" s="56"/>
      <c r="F46" s="57"/>
      <c r="G46" s="58">
        <f>SUM(F47:G60)</f>
        <v>580000</v>
      </c>
      <c r="H46" s="54"/>
    </row>
    <row r="47" spans="1:8" ht="10.5" customHeight="1">
      <c r="A47" s="59" t="s">
        <v>158</v>
      </c>
      <c r="B47" s="54"/>
      <c r="C47" s="60">
        <v>350000000</v>
      </c>
      <c r="D47" s="61">
        <v>12</v>
      </c>
      <c r="E47" s="56" t="s">
        <v>159</v>
      </c>
      <c r="F47" s="57"/>
      <c r="G47" s="62">
        <v>0</v>
      </c>
      <c r="H47" s="63">
        <v>0.0086</v>
      </c>
    </row>
    <row r="48" spans="1:8" ht="10.5" customHeight="1">
      <c r="A48" s="59" t="s">
        <v>160</v>
      </c>
      <c r="B48" s="54"/>
      <c r="C48" s="60">
        <v>150000000</v>
      </c>
      <c r="D48" s="61">
        <v>12</v>
      </c>
      <c r="E48" s="56" t="s">
        <v>161</v>
      </c>
      <c r="F48" s="57"/>
      <c r="G48" s="62">
        <v>0</v>
      </c>
      <c r="H48" s="63">
        <v>0.0092</v>
      </c>
    </row>
    <row r="49" spans="1:8" ht="10.5" customHeight="1">
      <c r="A49" s="59" t="s">
        <v>162</v>
      </c>
      <c r="B49" s="54"/>
      <c r="C49" s="60">
        <v>200000000</v>
      </c>
      <c r="D49" s="61">
        <v>12</v>
      </c>
      <c r="E49" s="56" t="s">
        <v>163</v>
      </c>
      <c r="F49" s="57"/>
      <c r="G49" s="62">
        <v>0</v>
      </c>
      <c r="H49" s="63">
        <v>0.0092</v>
      </c>
    </row>
    <row r="50" spans="1:8" ht="10.5" customHeight="1">
      <c r="A50" s="59" t="s">
        <v>164</v>
      </c>
      <c r="B50" s="54"/>
      <c r="C50" s="60">
        <v>100000000</v>
      </c>
      <c r="D50" s="61">
        <v>12</v>
      </c>
      <c r="E50" s="56" t="s">
        <v>165</v>
      </c>
      <c r="F50" s="57"/>
      <c r="G50" s="62">
        <v>580000</v>
      </c>
      <c r="H50" s="63">
        <v>0.0096</v>
      </c>
    </row>
    <row r="51" spans="1:8" ht="10.5" customHeight="1">
      <c r="A51" s="59" t="s">
        <v>166</v>
      </c>
      <c r="B51" s="54"/>
      <c r="C51" s="60">
        <v>100000000</v>
      </c>
      <c r="D51" s="61">
        <v>12</v>
      </c>
      <c r="E51" s="56" t="s">
        <v>167</v>
      </c>
      <c r="F51" s="57"/>
      <c r="G51" s="62">
        <v>0</v>
      </c>
      <c r="H51" s="63">
        <v>0.0086</v>
      </c>
    </row>
    <row r="52" spans="1:8" ht="10.5" customHeight="1">
      <c r="A52" s="59" t="s">
        <v>168</v>
      </c>
      <c r="B52" s="54"/>
      <c r="C52" s="60">
        <v>275000000</v>
      </c>
      <c r="D52" s="61">
        <v>12</v>
      </c>
      <c r="E52" s="56" t="s">
        <v>169</v>
      </c>
      <c r="F52" s="57"/>
      <c r="G52" s="62">
        <v>0</v>
      </c>
      <c r="H52" s="63">
        <v>0.0095</v>
      </c>
    </row>
    <row r="53" spans="1:8" ht="10.5" customHeight="1">
      <c r="A53" s="59" t="s">
        <v>170</v>
      </c>
      <c r="B53" s="54"/>
      <c r="C53" s="60">
        <v>200000000</v>
      </c>
      <c r="D53" s="61">
        <v>12</v>
      </c>
      <c r="E53" s="56" t="s">
        <v>169</v>
      </c>
      <c r="F53" s="57"/>
      <c r="G53" s="62">
        <v>0</v>
      </c>
      <c r="H53" s="63">
        <v>0.0095</v>
      </c>
    </row>
    <row r="54" spans="1:8" ht="10.5" customHeight="1">
      <c r="A54" s="59" t="s">
        <v>171</v>
      </c>
      <c r="B54" s="54"/>
      <c r="C54" s="60">
        <v>125000000</v>
      </c>
      <c r="D54" s="61">
        <v>12</v>
      </c>
      <c r="E54" s="56" t="s">
        <v>169</v>
      </c>
      <c r="F54" s="57"/>
      <c r="G54" s="62">
        <v>0</v>
      </c>
      <c r="H54" s="63">
        <v>0.0096</v>
      </c>
    </row>
    <row r="55" spans="1:8" ht="10.5" customHeight="1">
      <c r="A55" s="59" t="s">
        <v>172</v>
      </c>
      <c r="B55" s="54"/>
      <c r="C55" s="60">
        <v>112000000</v>
      </c>
      <c r="D55" s="61">
        <v>12</v>
      </c>
      <c r="E55" s="56" t="s">
        <v>173</v>
      </c>
      <c r="F55" s="57"/>
      <c r="G55" s="62">
        <v>0</v>
      </c>
      <c r="H55" s="63">
        <v>0.0098</v>
      </c>
    </row>
    <row r="56" spans="1:8" ht="10.5" customHeight="1">
      <c r="A56" s="59" t="s">
        <v>174</v>
      </c>
      <c r="B56" s="54"/>
      <c r="C56" s="60">
        <v>150000000</v>
      </c>
      <c r="D56" s="61">
        <v>12</v>
      </c>
      <c r="E56" s="56" t="s">
        <v>175</v>
      </c>
      <c r="F56" s="57"/>
      <c r="G56" s="62">
        <v>0</v>
      </c>
      <c r="H56" s="63">
        <v>0.0098</v>
      </c>
    </row>
    <row r="57" spans="1:8" ht="10.5" customHeight="1">
      <c r="A57" s="59" t="s">
        <v>176</v>
      </c>
      <c r="B57" s="54"/>
      <c r="C57" s="60">
        <v>50000000</v>
      </c>
      <c r="D57" s="61">
        <v>12</v>
      </c>
      <c r="E57" s="56" t="s">
        <v>175</v>
      </c>
      <c r="F57" s="57"/>
      <c r="G57" s="62">
        <v>0</v>
      </c>
      <c r="H57" s="63">
        <v>0.0105</v>
      </c>
    </row>
    <row r="58" spans="1:8" ht="10.5" customHeight="1">
      <c r="A58" s="59" t="s">
        <v>177</v>
      </c>
      <c r="B58" s="54"/>
      <c r="C58" s="60">
        <v>100000000</v>
      </c>
      <c r="D58" s="61">
        <v>12</v>
      </c>
      <c r="E58" s="56" t="s">
        <v>173</v>
      </c>
      <c r="F58" s="57"/>
      <c r="G58" s="62">
        <v>0</v>
      </c>
      <c r="H58" s="63">
        <v>0.0105</v>
      </c>
    </row>
    <row r="59" spans="1:8" ht="10.5" customHeight="1">
      <c r="A59" s="59" t="s">
        <v>178</v>
      </c>
      <c r="B59" s="54"/>
      <c r="C59" s="60">
        <v>300000000</v>
      </c>
      <c r="D59" s="61">
        <v>12</v>
      </c>
      <c r="E59" s="56" t="s">
        <v>179</v>
      </c>
      <c r="F59" s="57"/>
      <c r="G59" s="62">
        <v>0</v>
      </c>
      <c r="H59" s="63">
        <v>0.0112</v>
      </c>
    </row>
    <row r="60" spans="1:8" ht="6" customHeight="1">
      <c r="A60" s="64"/>
      <c r="B60" s="65"/>
      <c r="C60" s="66"/>
      <c r="D60" s="66"/>
      <c r="E60" s="66"/>
      <c r="F60" s="64"/>
      <c r="G60" s="65"/>
      <c r="H60" s="65"/>
    </row>
  </sheetData>
  <sheetProtection/>
  <mergeCells count="18">
    <mergeCell ref="A1:J4"/>
    <mergeCell ref="A6:A11"/>
    <mergeCell ref="C6:C11"/>
    <mergeCell ref="D6:D11"/>
    <mergeCell ref="E6:E11"/>
    <mergeCell ref="G6:G11"/>
    <mergeCell ref="H6:H11"/>
    <mergeCell ref="I6:I11"/>
    <mergeCell ref="J6:J11"/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67" customWidth="1"/>
    <col min="2" max="2" width="32.8515625" style="67" customWidth="1"/>
    <col min="3" max="7" width="12.421875" style="67" customWidth="1"/>
    <col min="8" max="9" width="13.7109375" style="67" customWidth="1"/>
    <col min="10" max="12" width="12.421875" style="67" customWidth="1"/>
    <col min="13" max="16384" width="11.421875" style="67" customWidth="1"/>
  </cols>
  <sheetData>
    <row r="1" ht="14.25" customHeight="1"/>
    <row r="2" spans="2:12" ht="13.5">
      <c r="B2" s="221" t="s">
        <v>180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2:12" ht="13.5">
      <c r="B3" s="224" t="s">
        <v>181</v>
      </c>
      <c r="C3" s="225"/>
      <c r="D3" s="225"/>
      <c r="E3" s="225"/>
      <c r="F3" s="225"/>
      <c r="G3" s="225"/>
      <c r="H3" s="225"/>
      <c r="I3" s="225"/>
      <c r="J3" s="225"/>
      <c r="K3" s="225"/>
      <c r="L3" s="226"/>
    </row>
    <row r="4" spans="2:12" ht="13.5">
      <c r="B4" s="224" t="s">
        <v>182</v>
      </c>
      <c r="C4" s="225"/>
      <c r="D4" s="225"/>
      <c r="E4" s="225"/>
      <c r="F4" s="225"/>
      <c r="G4" s="225"/>
      <c r="H4" s="225"/>
      <c r="I4" s="225"/>
      <c r="J4" s="225"/>
      <c r="K4" s="225"/>
      <c r="L4" s="226"/>
    </row>
    <row r="5" spans="2:12" ht="13.5">
      <c r="B5" s="227" t="s">
        <v>183</v>
      </c>
      <c r="C5" s="228"/>
      <c r="D5" s="228"/>
      <c r="E5" s="228"/>
      <c r="F5" s="228"/>
      <c r="G5" s="228"/>
      <c r="H5" s="228"/>
      <c r="I5" s="228"/>
      <c r="J5" s="228"/>
      <c r="K5" s="228"/>
      <c r="L5" s="229"/>
    </row>
    <row r="6" spans="2:12" ht="50.25">
      <c r="B6" s="68" t="s">
        <v>184</v>
      </c>
      <c r="C6" s="69" t="s">
        <v>185</v>
      </c>
      <c r="D6" s="69" t="s">
        <v>186</v>
      </c>
      <c r="E6" s="69" t="s">
        <v>187</v>
      </c>
      <c r="F6" s="69" t="s">
        <v>188</v>
      </c>
      <c r="G6" s="69" t="s">
        <v>189</v>
      </c>
      <c r="H6" s="69" t="s">
        <v>190</v>
      </c>
      <c r="I6" s="69" t="s">
        <v>191</v>
      </c>
      <c r="J6" s="69" t="s">
        <v>192</v>
      </c>
      <c r="K6" s="69" t="s">
        <v>193</v>
      </c>
      <c r="L6" s="70" t="s">
        <v>194</v>
      </c>
    </row>
    <row r="7" spans="2:12" ht="13.5">
      <c r="B7" s="71" t="s">
        <v>195</v>
      </c>
      <c r="C7" s="72" t="s">
        <v>196</v>
      </c>
      <c r="D7" s="72" t="s">
        <v>197</v>
      </c>
      <c r="E7" s="72" t="s">
        <v>198</v>
      </c>
      <c r="F7" s="72" t="s">
        <v>199</v>
      </c>
      <c r="G7" s="72" t="s">
        <v>200</v>
      </c>
      <c r="H7" s="72" t="s">
        <v>201</v>
      </c>
      <c r="I7" s="72" t="s">
        <v>202</v>
      </c>
      <c r="J7" s="72" t="s">
        <v>203</v>
      </c>
      <c r="K7" s="72" t="s">
        <v>204</v>
      </c>
      <c r="L7" s="73" t="s">
        <v>205</v>
      </c>
    </row>
    <row r="8" spans="2:12" ht="13.5"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2:12" ht="16.5">
      <c r="B9" s="77" t="s">
        <v>206</v>
      </c>
      <c r="C9" s="78"/>
      <c r="D9" s="78"/>
      <c r="E9" s="78"/>
      <c r="F9" s="78">
        <f aca="true" t="shared" si="0" ref="F9:L9">SUM(F10:F13)</f>
        <v>0</v>
      </c>
      <c r="G9" s="78"/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9">
        <f t="shared" si="0"/>
        <v>0</v>
      </c>
    </row>
    <row r="10" spans="2:12" ht="13.5">
      <c r="B10" s="80" t="s">
        <v>207</v>
      </c>
      <c r="C10" s="81"/>
      <c r="D10" s="81"/>
      <c r="E10" s="81"/>
      <c r="F10" s="81">
        <v>0</v>
      </c>
      <c r="G10" s="81"/>
      <c r="H10" s="81">
        <v>0</v>
      </c>
      <c r="I10" s="81">
        <v>0</v>
      </c>
      <c r="J10" s="81">
        <v>0</v>
      </c>
      <c r="K10" s="81">
        <v>0</v>
      </c>
      <c r="L10" s="82">
        <f>F10-K10</f>
        <v>0</v>
      </c>
    </row>
    <row r="11" spans="2:12" ht="13.5">
      <c r="B11" s="80" t="s">
        <v>208</v>
      </c>
      <c r="C11" s="81"/>
      <c r="D11" s="81"/>
      <c r="E11" s="81"/>
      <c r="F11" s="81">
        <v>0</v>
      </c>
      <c r="G11" s="81"/>
      <c r="H11" s="81">
        <v>0</v>
      </c>
      <c r="I11" s="81">
        <v>0</v>
      </c>
      <c r="J11" s="81">
        <v>0</v>
      </c>
      <c r="K11" s="81">
        <v>0</v>
      </c>
      <c r="L11" s="82">
        <f aca="true" t="shared" si="1" ref="L11:L19">F11-K11</f>
        <v>0</v>
      </c>
    </row>
    <row r="12" spans="2:12" ht="13.5">
      <c r="B12" s="80" t="s">
        <v>209</v>
      </c>
      <c r="C12" s="81"/>
      <c r="D12" s="81"/>
      <c r="E12" s="81"/>
      <c r="F12" s="81">
        <v>0</v>
      </c>
      <c r="G12" s="81"/>
      <c r="H12" s="81">
        <v>0</v>
      </c>
      <c r="I12" s="81">
        <v>0</v>
      </c>
      <c r="J12" s="81">
        <v>0</v>
      </c>
      <c r="K12" s="81">
        <v>0</v>
      </c>
      <c r="L12" s="82">
        <f t="shared" si="1"/>
        <v>0</v>
      </c>
    </row>
    <row r="13" spans="2:12" ht="13.5">
      <c r="B13" s="80" t="s">
        <v>210</v>
      </c>
      <c r="C13" s="81"/>
      <c r="D13" s="81"/>
      <c r="E13" s="81"/>
      <c r="F13" s="81">
        <v>0</v>
      </c>
      <c r="G13" s="81"/>
      <c r="H13" s="81">
        <v>0</v>
      </c>
      <c r="I13" s="81">
        <v>0</v>
      </c>
      <c r="J13" s="81">
        <v>0</v>
      </c>
      <c r="K13" s="81">
        <v>0</v>
      </c>
      <c r="L13" s="82">
        <f t="shared" si="1"/>
        <v>0</v>
      </c>
    </row>
    <row r="14" spans="2:12" ht="13.5"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5"/>
    </row>
    <row r="15" spans="2:12" ht="13.5">
      <c r="B15" s="77" t="s">
        <v>211</v>
      </c>
      <c r="C15" s="78"/>
      <c r="D15" s="78"/>
      <c r="E15" s="78"/>
      <c r="F15" s="78">
        <f aca="true" t="shared" si="2" ref="F15:L15">SUM(F16:F19)</f>
        <v>0</v>
      </c>
      <c r="G15" s="78"/>
      <c r="H15" s="78">
        <f t="shared" si="2"/>
        <v>0</v>
      </c>
      <c r="I15" s="78">
        <f t="shared" si="2"/>
        <v>0</v>
      </c>
      <c r="J15" s="78">
        <f t="shared" si="2"/>
        <v>0</v>
      </c>
      <c r="K15" s="78">
        <f t="shared" si="2"/>
        <v>0</v>
      </c>
      <c r="L15" s="79">
        <f t="shared" si="2"/>
        <v>0</v>
      </c>
    </row>
    <row r="16" spans="2:12" ht="13.5">
      <c r="B16" s="80" t="s">
        <v>212</v>
      </c>
      <c r="C16" s="81"/>
      <c r="D16" s="81"/>
      <c r="E16" s="81"/>
      <c r="F16" s="81">
        <v>0</v>
      </c>
      <c r="G16" s="81"/>
      <c r="H16" s="81">
        <v>0</v>
      </c>
      <c r="I16" s="81">
        <v>0</v>
      </c>
      <c r="J16" s="81">
        <v>0</v>
      </c>
      <c r="K16" s="81">
        <v>0</v>
      </c>
      <c r="L16" s="82">
        <f t="shared" si="1"/>
        <v>0</v>
      </c>
    </row>
    <row r="17" spans="2:12" ht="13.5">
      <c r="B17" s="80" t="s">
        <v>213</v>
      </c>
      <c r="C17" s="81"/>
      <c r="D17" s="81"/>
      <c r="E17" s="81"/>
      <c r="F17" s="81">
        <v>0</v>
      </c>
      <c r="G17" s="81"/>
      <c r="H17" s="81">
        <v>0</v>
      </c>
      <c r="I17" s="81">
        <v>0</v>
      </c>
      <c r="J17" s="81">
        <v>0</v>
      </c>
      <c r="K17" s="81">
        <v>0</v>
      </c>
      <c r="L17" s="82">
        <f t="shared" si="1"/>
        <v>0</v>
      </c>
    </row>
    <row r="18" spans="2:12" ht="13.5">
      <c r="B18" s="80" t="s">
        <v>214</v>
      </c>
      <c r="C18" s="81"/>
      <c r="D18" s="81"/>
      <c r="E18" s="81"/>
      <c r="F18" s="81">
        <v>0</v>
      </c>
      <c r="G18" s="81"/>
      <c r="H18" s="81">
        <v>0</v>
      </c>
      <c r="I18" s="81">
        <v>0</v>
      </c>
      <c r="J18" s="81">
        <v>0</v>
      </c>
      <c r="K18" s="81">
        <v>0</v>
      </c>
      <c r="L18" s="82">
        <f t="shared" si="1"/>
        <v>0</v>
      </c>
    </row>
    <row r="19" spans="2:12" ht="13.5">
      <c r="B19" s="80" t="s">
        <v>215</v>
      </c>
      <c r="C19" s="81"/>
      <c r="D19" s="81"/>
      <c r="E19" s="81"/>
      <c r="F19" s="81">
        <v>0</v>
      </c>
      <c r="G19" s="81"/>
      <c r="H19" s="81">
        <v>0</v>
      </c>
      <c r="I19" s="81">
        <v>0</v>
      </c>
      <c r="J19" s="81">
        <v>0</v>
      </c>
      <c r="K19" s="81">
        <v>0</v>
      </c>
      <c r="L19" s="82">
        <f t="shared" si="1"/>
        <v>0</v>
      </c>
    </row>
    <row r="20" spans="2:12" ht="13.5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5"/>
    </row>
    <row r="21" spans="2:12" ht="16.5">
      <c r="B21" s="77" t="s">
        <v>216</v>
      </c>
      <c r="C21" s="78"/>
      <c r="D21" s="78"/>
      <c r="E21" s="78"/>
      <c r="F21" s="78">
        <f aca="true" t="shared" si="3" ref="F21:L21">F9+F15</f>
        <v>0</v>
      </c>
      <c r="G21" s="78"/>
      <c r="H21" s="78">
        <f t="shared" si="3"/>
        <v>0</v>
      </c>
      <c r="I21" s="78">
        <f t="shared" si="3"/>
        <v>0</v>
      </c>
      <c r="J21" s="78">
        <f t="shared" si="3"/>
        <v>0</v>
      </c>
      <c r="K21" s="78">
        <f t="shared" si="3"/>
        <v>0</v>
      </c>
      <c r="L21" s="79">
        <f t="shared" si="3"/>
        <v>0</v>
      </c>
    </row>
    <row r="22" spans="2:12" ht="13.5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3:7" ht="13.5">
      <c r="C23" s="89"/>
      <c r="D23" s="89"/>
      <c r="F23" s="89"/>
      <c r="G23" s="89"/>
    </row>
    <row r="24" spans="3:7" ht="13.5">
      <c r="C24" s="89"/>
      <c r="D24" s="89"/>
      <c r="F24" s="89"/>
      <c r="G24" s="89"/>
    </row>
    <row r="25" spans="3:7" ht="13.5">
      <c r="C25" s="89"/>
      <c r="D25" s="89"/>
      <c r="F25" s="89"/>
      <c r="G25" s="89"/>
    </row>
    <row r="26" spans="3:7" ht="13.5">
      <c r="C26" s="89"/>
      <c r="D26" s="89"/>
      <c r="F26" s="89"/>
      <c r="G26" s="89"/>
    </row>
    <row r="27" spans="3:7" ht="13.5">
      <c r="C27" s="89"/>
      <c r="D27" s="89"/>
      <c r="F27" s="89"/>
      <c r="G27" s="89"/>
    </row>
    <row r="28" spans="3:7" ht="13.5">
      <c r="C28" s="89"/>
      <c r="D28" s="89"/>
      <c r="F28" s="89"/>
      <c r="G28" s="89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90" customFormat="1" ht="12.75">
      <c r="A1" s="235" t="s">
        <v>217</v>
      </c>
      <c r="B1" s="235"/>
      <c r="C1" s="235"/>
      <c r="D1" s="235"/>
      <c r="E1" s="235"/>
      <c r="F1" s="235"/>
      <c r="G1" s="235"/>
    </row>
    <row r="2" spans="1:7" s="90" customFormat="1" ht="12" customHeight="1">
      <c r="A2" s="235"/>
      <c r="B2" s="235"/>
      <c r="C2" s="235"/>
      <c r="D2" s="235"/>
      <c r="E2" s="235"/>
      <c r="F2" s="235"/>
      <c r="G2" s="235"/>
    </row>
    <row r="3" spans="1:7" s="90" customFormat="1" ht="10.5" customHeight="1">
      <c r="A3" s="235"/>
      <c r="B3" s="235"/>
      <c r="C3" s="235"/>
      <c r="D3" s="235"/>
      <c r="E3" s="235"/>
      <c r="F3" s="235"/>
      <c r="G3" s="235"/>
    </row>
    <row r="4" spans="1:7" s="90" customFormat="1" ht="12" customHeight="1">
      <c r="A4" s="235"/>
      <c r="B4" s="235"/>
      <c r="C4" s="235"/>
      <c r="D4" s="235"/>
      <c r="E4" s="235"/>
      <c r="F4" s="235"/>
      <c r="G4" s="235"/>
    </row>
    <row r="5" ht="4.5" customHeight="1"/>
    <row r="6" ht="1.5" customHeight="1"/>
    <row r="7" spans="1:7" s="94" customFormat="1" ht="13.5" customHeight="1">
      <c r="A7" s="91" t="s">
        <v>0</v>
      </c>
      <c r="B7" s="27"/>
      <c r="C7" s="230" t="s">
        <v>218</v>
      </c>
      <c r="D7" s="27"/>
      <c r="E7" s="92" t="s">
        <v>219</v>
      </c>
      <c r="F7" s="93"/>
      <c r="G7" s="232" t="s">
        <v>220</v>
      </c>
    </row>
    <row r="8" spans="1:7" s="94" customFormat="1" ht="9.75" customHeight="1">
      <c r="A8" s="95"/>
      <c r="B8" s="29"/>
      <c r="C8" s="231"/>
      <c r="D8" s="29"/>
      <c r="E8" s="29"/>
      <c r="F8" s="96"/>
      <c r="G8" s="233"/>
    </row>
    <row r="9" spans="1:7" ht="9.75" customHeight="1">
      <c r="A9" s="97" t="s">
        <v>221</v>
      </c>
      <c r="B9" s="4"/>
      <c r="C9" s="98">
        <f>+C10+C11+C12</f>
        <v>27934752888</v>
      </c>
      <c r="D9" s="4"/>
      <c r="E9" s="99">
        <f>+E10+E11+E12</f>
        <v>9016298397.73</v>
      </c>
      <c r="F9" s="13"/>
      <c r="G9" s="99">
        <f>+G10+G11+G12</f>
        <v>9016298397.73</v>
      </c>
    </row>
    <row r="10" spans="1:7" ht="9.75" customHeight="1">
      <c r="A10" s="100" t="s">
        <v>222</v>
      </c>
      <c r="B10" s="4"/>
      <c r="C10" s="101">
        <v>13176603269</v>
      </c>
      <c r="D10" s="4"/>
      <c r="E10" s="102">
        <v>4769390788.87</v>
      </c>
      <c r="F10" s="103"/>
      <c r="G10" s="102">
        <v>4769390788.87</v>
      </c>
    </row>
    <row r="11" spans="1:7" ht="9.75" customHeight="1">
      <c r="A11" s="100" t="s">
        <v>223</v>
      </c>
      <c r="B11" s="4"/>
      <c r="C11" s="101">
        <v>15049982560</v>
      </c>
      <c r="D11" s="4"/>
      <c r="E11" s="102">
        <v>4267035319.87</v>
      </c>
      <c r="F11" s="103"/>
      <c r="G11" s="102">
        <v>4267035319.87</v>
      </c>
    </row>
    <row r="12" spans="1:7" ht="9.75" customHeight="1">
      <c r="A12" s="100" t="s">
        <v>224</v>
      </c>
      <c r="B12" s="4"/>
      <c r="C12" s="101">
        <f>+C52</f>
        <v>-291832941</v>
      </c>
      <c r="D12" s="4"/>
      <c r="E12" s="102">
        <f>+E52</f>
        <v>-20127711.01</v>
      </c>
      <c r="F12" s="103"/>
      <c r="G12" s="102">
        <f>+G52</f>
        <v>-20127711.01</v>
      </c>
    </row>
    <row r="13" spans="1:7" ht="6" customHeight="1">
      <c r="A13" s="3"/>
      <c r="B13" s="4"/>
      <c r="C13" s="13"/>
      <c r="D13" s="4"/>
      <c r="E13" s="104"/>
      <c r="F13" s="103"/>
      <c r="G13" s="104"/>
    </row>
    <row r="14" spans="1:7" ht="9.75" customHeight="1">
      <c r="A14" s="97" t="s">
        <v>225</v>
      </c>
      <c r="B14" s="4"/>
      <c r="C14" s="98">
        <f>+C15+C16</f>
        <v>27934752888</v>
      </c>
      <c r="D14" s="4"/>
      <c r="E14" s="105">
        <f>+E15+E16</f>
        <v>7698251269.34</v>
      </c>
      <c r="F14" s="103"/>
      <c r="G14" s="105">
        <f>+G15+G16</f>
        <v>7445117438.96</v>
      </c>
    </row>
    <row r="15" spans="1:7" ht="9.75" customHeight="1">
      <c r="A15" s="100" t="s">
        <v>226</v>
      </c>
      <c r="B15" s="4"/>
      <c r="C15" s="101">
        <v>12980705566</v>
      </c>
      <c r="D15" s="4"/>
      <c r="E15" s="102">
        <v>3678372093.68</v>
      </c>
      <c r="F15" s="103"/>
      <c r="G15" s="102">
        <v>3428997184.73</v>
      </c>
    </row>
    <row r="16" spans="1:7" ht="9.75" customHeight="1">
      <c r="A16" s="100" t="s">
        <v>227</v>
      </c>
      <c r="B16" s="4"/>
      <c r="C16" s="101">
        <v>14954047322</v>
      </c>
      <c r="D16" s="4"/>
      <c r="E16" s="102">
        <v>4019879175.66</v>
      </c>
      <c r="F16" s="103"/>
      <c r="G16" s="102">
        <v>4016120254.23</v>
      </c>
    </row>
    <row r="17" spans="1:7" ht="6" customHeight="1">
      <c r="A17" s="3"/>
      <c r="B17" s="4"/>
      <c r="C17" s="13"/>
      <c r="D17" s="4"/>
      <c r="E17" s="4"/>
      <c r="F17" s="13"/>
      <c r="G17" s="4"/>
    </row>
    <row r="18" spans="1:7" ht="9.75" customHeight="1">
      <c r="A18" s="97" t="s">
        <v>228</v>
      </c>
      <c r="B18" s="4"/>
      <c r="C18" s="236"/>
      <c r="D18" s="237"/>
      <c r="E18" s="99">
        <f>+E20+E22</f>
        <v>700127139.38</v>
      </c>
      <c r="F18" s="13"/>
      <c r="G18" s="99">
        <f>+G20+G22</f>
        <v>639720496.9300001</v>
      </c>
    </row>
    <row r="19" spans="1:7" ht="12.75" customHeight="1" hidden="1">
      <c r="A19" s="106"/>
      <c r="B19" s="4"/>
      <c r="C19" s="107"/>
      <c r="D19" s="4"/>
      <c r="E19" s="108"/>
      <c r="F19" s="13"/>
      <c r="G19" s="109"/>
    </row>
    <row r="20" spans="1:7" ht="9.75" customHeight="1">
      <c r="A20" s="100" t="s">
        <v>229</v>
      </c>
      <c r="B20" s="4"/>
      <c r="C20" s="110"/>
      <c r="D20" s="111"/>
      <c r="E20" s="108">
        <v>379587448.99</v>
      </c>
      <c r="F20" s="13"/>
      <c r="G20" s="109">
        <v>319180806.54</v>
      </c>
    </row>
    <row r="21" spans="1:7" ht="12.75" customHeight="1" hidden="1">
      <c r="A21" s="100"/>
      <c r="B21" s="4"/>
      <c r="C21" s="107">
        <v>0</v>
      </c>
      <c r="D21" s="4"/>
      <c r="E21" s="108"/>
      <c r="F21" s="13"/>
      <c r="G21" s="109"/>
    </row>
    <row r="22" spans="1:7" ht="9.75" customHeight="1">
      <c r="A22" s="100" t="s">
        <v>230</v>
      </c>
      <c r="B22" s="4"/>
      <c r="C22" s="110"/>
      <c r="D22" s="111"/>
      <c r="E22" s="108">
        <v>320539690.39</v>
      </c>
      <c r="F22" s="13"/>
      <c r="G22" s="109">
        <v>320539690.39</v>
      </c>
    </row>
    <row r="23" spans="1:7" ht="6" customHeight="1">
      <c r="A23" s="3"/>
      <c r="B23" s="4"/>
      <c r="C23" s="13"/>
      <c r="D23" s="4"/>
      <c r="E23" s="4"/>
      <c r="F23" s="13"/>
      <c r="G23" s="4"/>
    </row>
    <row r="24" spans="1:7" ht="9.75" customHeight="1">
      <c r="A24" s="97" t="s">
        <v>231</v>
      </c>
      <c r="B24" s="4"/>
      <c r="C24" s="98">
        <f>+C9-C14</f>
        <v>0</v>
      </c>
      <c r="D24" s="4"/>
      <c r="E24" s="99">
        <f>+E9-E14+E18</f>
        <v>2018174267.7699995</v>
      </c>
      <c r="F24" s="13">
        <f>+F9-F14+F18</f>
        <v>0</v>
      </c>
      <c r="G24" s="99">
        <f>+G9-G14+G18</f>
        <v>2210901455.7</v>
      </c>
    </row>
    <row r="25" spans="1:7" ht="6" customHeight="1">
      <c r="A25" s="3"/>
      <c r="B25" s="4"/>
      <c r="C25" s="13"/>
      <c r="D25" s="4"/>
      <c r="E25" s="99"/>
      <c r="F25" s="13"/>
      <c r="G25" s="99"/>
    </row>
    <row r="26" spans="1:7" ht="9.75" customHeight="1">
      <c r="A26" s="97" t="s">
        <v>232</v>
      </c>
      <c r="B26" s="4"/>
      <c r="C26" s="98">
        <f>+C24-C12</f>
        <v>291832941</v>
      </c>
      <c r="D26" s="4"/>
      <c r="E26" s="99">
        <f>+E24-E12</f>
        <v>2038301978.7799995</v>
      </c>
      <c r="F26" s="13">
        <f>+F24-F12</f>
        <v>0</v>
      </c>
      <c r="G26" s="99">
        <f>+G24-G12</f>
        <v>2231029166.71</v>
      </c>
    </row>
    <row r="27" spans="1:7" ht="6" customHeight="1">
      <c r="A27" s="3"/>
      <c r="B27" s="4"/>
      <c r="C27" s="13"/>
      <c r="D27" s="4"/>
      <c r="E27" s="4"/>
      <c r="F27" s="13"/>
      <c r="G27" s="4"/>
    </row>
    <row r="28" spans="1:7" ht="9.75" customHeight="1">
      <c r="A28" s="97" t="s">
        <v>233</v>
      </c>
      <c r="B28" s="4"/>
      <c r="C28" s="98">
        <f>+C26</f>
        <v>291832941</v>
      </c>
      <c r="D28" s="4"/>
      <c r="E28" s="99">
        <f>+E26-E18</f>
        <v>1338174839.3999996</v>
      </c>
      <c r="F28" s="13"/>
      <c r="G28" s="99">
        <f>+G26-G18</f>
        <v>1591308669.78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94" customFormat="1" ht="13.5" customHeight="1">
      <c r="A32" s="91" t="s">
        <v>234</v>
      </c>
      <c r="B32" s="93"/>
      <c r="C32" s="238" t="s">
        <v>235</v>
      </c>
      <c r="D32" s="27"/>
      <c r="E32" s="112" t="s">
        <v>219</v>
      </c>
      <c r="F32" s="93"/>
      <c r="G32" s="232" t="s">
        <v>236</v>
      </c>
    </row>
    <row r="33" spans="1:7" s="94" customFormat="1" ht="9.75" customHeight="1">
      <c r="A33" s="95"/>
      <c r="B33" s="96"/>
      <c r="C33" s="239"/>
      <c r="D33" s="29"/>
      <c r="E33" s="113"/>
      <c r="F33" s="96"/>
      <c r="G33" s="233"/>
    </row>
    <row r="34" spans="1:7" ht="9.75" customHeight="1">
      <c r="A34" s="114" t="s">
        <v>237</v>
      </c>
      <c r="B34" s="51"/>
      <c r="C34" s="115">
        <f>+C35+C36</f>
        <v>593949456.41</v>
      </c>
      <c r="D34" s="51"/>
      <c r="E34" s="116">
        <f>+E35+E36</f>
        <v>161523588.78</v>
      </c>
      <c r="F34" s="117"/>
      <c r="G34" s="116">
        <f>+G35+G36</f>
        <v>161523588.78</v>
      </c>
    </row>
    <row r="35" spans="1:7" ht="9.75" customHeight="1">
      <c r="A35" s="100" t="s">
        <v>238</v>
      </c>
      <c r="B35" s="4"/>
      <c r="C35" s="101">
        <v>563848194.41</v>
      </c>
      <c r="D35" s="4"/>
      <c r="E35" s="118">
        <v>151945476.36</v>
      </c>
      <c r="F35" s="13"/>
      <c r="G35" s="118">
        <v>151945476.36</v>
      </c>
    </row>
    <row r="36" spans="1:7" ht="9.75" customHeight="1">
      <c r="A36" s="100" t="s">
        <v>239</v>
      </c>
      <c r="B36" s="4"/>
      <c r="C36" s="101">
        <v>30101262</v>
      </c>
      <c r="D36" s="4"/>
      <c r="E36" s="118">
        <v>9578112.42</v>
      </c>
      <c r="F36" s="13"/>
      <c r="G36" s="118">
        <v>9578112.42</v>
      </c>
    </row>
    <row r="37" spans="1:7" ht="6" customHeight="1">
      <c r="A37" s="3"/>
      <c r="B37" s="4"/>
      <c r="C37" s="13"/>
      <c r="D37" s="4"/>
      <c r="E37" s="4"/>
      <c r="F37" s="13"/>
      <c r="G37" s="4"/>
    </row>
    <row r="38" spans="1:7" ht="9.75" customHeight="1">
      <c r="A38" s="97" t="s">
        <v>240</v>
      </c>
      <c r="B38" s="4"/>
      <c r="C38" s="98">
        <f>+C28+C34</f>
        <v>885782397.41</v>
      </c>
      <c r="D38" s="4"/>
      <c r="E38" s="99">
        <f>+E28+E34</f>
        <v>1499698428.1799996</v>
      </c>
      <c r="F38" s="13"/>
      <c r="G38" s="99">
        <f>+G28+G34</f>
        <v>1752832258.56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94" customFormat="1" ht="13.5" customHeight="1">
      <c r="A42" s="91" t="s">
        <v>234</v>
      </c>
      <c r="B42" s="27"/>
      <c r="C42" s="230" t="s">
        <v>241</v>
      </c>
      <c r="D42" s="27"/>
      <c r="E42" s="92" t="s">
        <v>219</v>
      </c>
      <c r="F42" s="93"/>
      <c r="G42" s="232" t="s">
        <v>220</v>
      </c>
    </row>
    <row r="43" spans="1:7" s="94" customFormat="1" ht="9.75" customHeight="1">
      <c r="A43" s="95"/>
      <c r="B43" s="29"/>
      <c r="C43" s="231"/>
      <c r="D43" s="29"/>
      <c r="E43" s="29"/>
      <c r="F43" s="96"/>
      <c r="G43" s="233"/>
    </row>
    <row r="44" spans="1:7" ht="9.75" customHeight="1">
      <c r="A44" s="97" t="s">
        <v>242</v>
      </c>
      <c r="B44" s="4"/>
      <c r="C44" s="98">
        <f>+C45+C46</f>
        <v>0</v>
      </c>
      <c r="D44" s="4"/>
      <c r="E44" s="99">
        <f>+E45+E46</f>
        <v>0</v>
      </c>
      <c r="F44" s="13"/>
      <c r="G44" s="99">
        <f>+G45+G46</f>
        <v>0</v>
      </c>
    </row>
    <row r="45" spans="1:7" ht="9.75" customHeight="1">
      <c r="A45" s="100" t="s">
        <v>243</v>
      </c>
      <c r="B45" s="4"/>
      <c r="C45" s="101">
        <v>0</v>
      </c>
      <c r="D45" s="4"/>
      <c r="E45" s="118">
        <v>0</v>
      </c>
      <c r="F45" s="13"/>
      <c r="G45" s="118">
        <v>0</v>
      </c>
    </row>
    <row r="46" spans="1:7" ht="9.75" customHeight="1">
      <c r="A46" s="100" t="s">
        <v>244</v>
      </c>
      <c r="B46" s="4"/>
      <c r="C46" s="101">
        <v>0</v>
      </c>
      <c r="D46" s="4"/>
      <c r="E46" s="118">
        <v>0</v>
      </c>
      <c r="F46" s="13"/>
      <c r="G46" s="118">
        <v>0</v>
      </c>
    </row>
    <row r="47" spans="1:7" ht="6" customHeight="1">
      <c r="A47" s="3"/>
      <c r="B47" s="4"/>
      <c r="C47" s="13"/>
      <c r="D47" s="4"/>
      <c r="E47" s="4"/>
      <c r="F47" s="13"/>
      <c r="G47" s="4"/>
    </row>
    <row r="48" spans="1:7" ht="9.75" customHeight="1">
      <c r="A48" s="97" t="s">
        <v>245</v>
      </c>
      <c r="B48" s="4"/>
      <c r="C48" s="98">
        <f>+C49+C50</f>
        <v>291832941</v>
      </c>
      <c r="D48" s="4"/>
      <c r="E48" s="99">
        <f>+E49+E50</f>
        <v>20127711.01</v>
      </c>
      <c r="F48" s="13"/>
      <c r="G48" s="99">
        <f>+G49+G50</f>
        <v>20127711.01</v>
      </c>
    </row>
    <row r="49" spans="1:7" ht="9.75" customHeight="1">
      <c r="A49" s="100" t="s">
        <v>246</v>
      </c>
      <c r="B49" s="4"/>
      <c r="C49" s="101">
        <v>195897703</v>
      </c>
      <c r="D49" s="4"/>
      <c r="E49" s="118">
        <v>0</v>
      </c>
      <c r="F49" s="13"/>
      <c r="G49" s="118">
        <v>0</v>
      </c>
    </row>
    <row r="50" spans="1:7" ht="9.75" customHeight="1">
      <c r="A50" s="100" t="s">
        <v>247</v>
      </c>
      <c r="B50" s="4"/>
      <c r="C50" s="101">
        <v>95935238</v>
      </c>
      <c r="D50" s="4"/>
      <c r="E50" s="118">
        <v>20127711.01</v>
      </c>
      <c r="F50" s="13"/>
      <c r="G50" s="118">
        <v>20127711.01</v>
      </c>
    </row>
    <row r="51" spans="1:7" ht="6" customHeight="1">
      <c r="A51" s="3"/>
      <c r="B51" s="4"/>
      <c r="C51" s="13"/>
      <c r="D51" s="4"/>
      <c r="E51" s="4"/>
      <c r="F51" s="13"/>
      <c r="G51" s="4"/>
    </row>
    <row r="52" spans="1:7" ht="9.75" customHeight="1">
      <c r="A52" s="97" t="s">
        <v>248</v>
      </c>
      <c r="B52" s="4"/>
      <c r="C52" s="98">
        <f>+C44-C48</f>
        <v>-291832941</v>
      </c>
      <c r="D52" s="4"/>
      <c r="E52" s="99">
        <f>+E44-E48</f>
        <v>-20127711.01</v>
      </c>
      <c r="F52" s="13"/>
      <c r="G52" s="99">
        <f>+G44-G48</f>
        <v>-20127711.01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94" customFormat="1" ht="13.5" customHeight="1">
      <c r="A56" s="91" t="s">
        <v>234</v>
      </c>
      <c r="B56" s="27"/>
      <c r="C56" s="230" t="s">
        <v>241</v>
      </c>
      <c r="D56" s="27"/>
      <c r="E56" s="92" t="s">
        <v>219</v>
      </c>
      <c r="F56" s="93"/>
      <c r="G56" s="232" t="s">
        <v>220</v>
      </c>
    </row>
    <row r="57" spans="1:7" s="94" customFormat="1" ht="9.75" customHeight="1">
      <c r="A57" s="95"/>
      <c r="B57" s="29"/>
      <c r="C57" s="231"/>
      <c r="D57" s="29"/>
      <c r="E57" s="29"/>
      <c r="F57" s="96"/>
      <c r="G57" s="233"/>
    </row>
    <row r="58" spans="1:7" ht="9.75" customHeight="1">
      <c r="A58" s="119" t="s">
        <v>222</v>
      </c>
      <c r="B58" s="4"/>
      <c r="C58" s="101">
        <f>+C10</f>
        <v>13176603269</v>
      </c>
      <c r="D58" s="4"/>
      <c r="E58" s="118">
        <f>+E10</f>
        <v>4769390788.87</v>
      </c>
      <c r="F58" s="13"/>
      <c r="G58" s="118">
        <f>+G10</f>
        <v>4769390788.87</v>
      </c>
    </row>
    <row r="59" spans="1:7" ht="6" customHeight="1">
      <c r="A59" s="3"/>
      <c r="B59" s="4"/>
      <c r="C59" s="13"/>
      <c r="D59" s="4"/>
      <c r="E59" s="4"/>
      <c r="F59" s="13"/>
      <c r="G59" s="4"/>
    </row>
    <row r="60" spans="1:7" ht="9.75" customHeight="1">
      <c r="A60" s="119" t="s">
        <v>249</v>
      </c>
      <c r="B60" s="120"/>
      <c r="C60" s="101">
        <f>+C61-C62</f>
        <v>-195897703</v>
      </c>
      <c r="D60" s="120"/>
      <c r="E60" s="118">
        <f>+E61-E62</f>
        <v>0</v>
      </c>
      <c r="F60" s="121"/>
      <c r="G60" s="118">
        <f>+G61-G62</f>
        <v>0</v>
      </c>
    </row>
    <row r="61" spans="1:7" ht="9.75" customHeight="1">
      <c r="A61" s="100" t="s">
        <v>243</v>
      </c>
      <c r="B61" s="4"/>
      <c r="C61" s="101">
        <f>+C45</f>
        <v>0</v>
      </c>
      <c r="D61" s="4"/>
      <c r="E61" s="118">
        <f>+E45</f>
        <v>0</v>
      </c>
      <c r="F61" s="13"/>
      <c r="G61" s="118">
        <f>+G45</f>
        <v>0</v>
      </c>
    </row>
    <row r="62" spans="1:7" ht="9.75" customHeight="1">
      <c r="A62" s="100" t="s">
        <v>246</v>
      </c>
      <c r="B62" s="4"/>
      <c r="C62" s="101">
        <f>+C49</f>
        <v>195897703</v>
      </c>
      <c r="D62" s="4"/>
      <c r="E62" s="118">
        <f>+E49</f>
        <v>0</v>
      </c>
      <c r="F62" s="13"/>
      <c r="G62" s="118">
        <f>+G49</f>
        <v>0</v>
      </c>
    </row>
    <row r="63" spans="1:7" ht="6" customHeight="1">
      <c r="A63" s="3"/>
      <c r="B63" s="4"/>
      <c r="C63" s="13"/>
      <c r="D63" s="4"/>
      <c r="E63" s="4"/>
      <c r="F63" s="13"/>
      <c r="G63" s="4"/>
    </row>
    <row r="64" spans="1:7" ht="9.75" customHeight="1">
      <c r="A64" s="119" t="s">
        <v>226</v>
      </c>
      <c r="B64" s="4"/>
      <c r="C64" s="101">
        <f>+C15</f>
        <v>12980705566</v>
      </c>
      <c r="D64" s="4"/>
      <c r="E64" s="118">
        <f>+E15</f>
        <v>3678372093.68</v>
      </c>
      <c r="F64" s="13"/>
      <c r="G64" s="118">
        <f>+G15</f>
        <v>3428997184.73</v>
      </c>
    </row>
    <row r="65" spans="1:7" ht="6" customHeight="1">
      <c r="A65" s="3"/>
      <c r="B65" s="4"/>
      <c r="C65" s="13"/>
      <c r="D65" s="4"/>
      <c r="E65" s="4"/>
      <c r="F65" s="13"/>
      <c r="G65" s="4"/>
    </row>
    <row r="66" spans="1:7" ht="12.75" customHeight="1" hidden="1">
      <c r="A66" s="106"/>
      <c r="B66" s="4"/>
      <c r="C66" s="107"/>
      <c r="D66" s="4"/>
      <c r="E66" s="234">
        <f>+E20</f>
        <v>379587448.99</v>
      </c>
      <c r="F66" s="13"/>
      <c r="G66" s="234">
        <f>+G20</f>
        <v>319180806.54</v>
      </c>
    </row>
    <row r="67" spans="1:7" ht="9.75" customHeight="1">
      <c r="A67" s="106" t="s">
        <v>229</v>
      </c>
      <c r="B67" s="4"/>
      <c r="C67" s="110"/>
      <c r="D67" s="111"/>
      <c r="E67" s="234"/>
      <c r="F67" s="13"/>
      <c r="G67" s="234"/>
    </row>
    <row r="68" spans="1:7" ht="6" customHeight="1">
      <c r="A68" s="3"/>
      <c r="B68" s="4"/>
      <c r="C68" s="13"/>
      <c r="D68" s="4"/>
      <c r="E68" s="4"/>
      <c r="F68" s="13"/>
      <c r="G68" s="4"/>
    </row>
    <row r="69" spans="1:7" ht="9.75" customHeight="1">
      <c r="A69" s="97" t="s">
        <v>250</v>
      </c>
      <c r="B69" s="4"/>
      <c r="C69" s="98">
        <f>+C58+C60-C64</f>
        <v>0</v>
      </c>
      <c r="D69" s="4"/>
      <c r="E69" s="99">
        <f>+E58+E60-E64+E66</f>
        <v>1470606144.18</v>
      </c>
      <c r="F69" s="13"/>
      <c r="G69" s="99">
        <f>+G58+G60-G64+G66</f>
        <v>1659574410.6799998</v>
      </c>
    </row>
    <row r="70" spans="1:7" ht="6" customHeight="1">
      <c r="A70" s="3"/>
      <c r="B70" s="4"/>
      <c r="C70" s="13"/>
      <c r="D70" s="4"/>
      <c r="E70" s="4"/>
      <c r="F70" s="13"/>
      <c r="G70" s="4"/>
    </row>
    <row r="71" spans="1:7" ht="9.75" customHeight="1">
      <c r="A71" s="97" t="s">
        <v>251</v>
      </c>
      <c r="B71" s="4"/>
      <c r="C71" s="98">
        <f>+C69-C60</f>
        <v>195897703</v>
      </c>
      <c r="D71" s="4"/>
      <c r="E71" s="99">
        <f>+E69-E60</f>
        <v>1470606144.18</v>
      </c>
      <c r="F71" s="13"/>
      <c r="G71" s="99">
        <f>+G69-G60</f>
        <v>1659574410.6799998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94" customFormat="1" ht="13.5" customHeight="1">
      <c r="A75" s="91" t="s">
        <v>234</v>
      </c>
      <c r="B75" s="27"/>
      <c r="C75" s="230" t="s">
        <v>241</v>
      </c>
      <c r="D75" s="27"/>
      <c r="E75" s="92" t="s">
        <v>219</v>
      </c>
      <c r="F75" s="93"/>
      <c r="G75" s="232" t="s">
        <v>220</v>
      </c>
    </row>
    <row r="76" spans="1:7" s="94" customFormat="1" ht="9.75" customHeight="1">
      <c r="A76" s="95"/>
      <c r="B76" s="29"/>
      <c r="C76" s="231"/>
      <c r="D76" s="29"/>
      <c r="E76" s="29"/>
      <c r="F76" s="96"/>
      <c r="G76" s="233"/>
    </row>
    <row r="77" spans="1:7" ht="9.75" customHeight="1">
      <c r="A77" s="119" t="s">
        <v>223</v>
      </c>
      <c r="B77" s="4"/>
      <c r="C77" s="101">
        <f>+C11</f>
        <v>15049982560</v>
      </c>
      <c r="D77" s="4"/>
      <c r="E77" s="118">
        <f>+E11</f>
        <v>4267035319.87</v>
      </c>
      <c r="F77" s="13"/>
      <c r="G77" s="118">
        <f>+G11</f>
        <v>4267035319.87</v>
      </c>
    </row>
    <row r="78" spans="1:7" ht="6" customHeight="1">
      <c r="A78" s="122"/>
      <c r="B78" s="120"/>
      <c r="C78" s="121"/>
      <c r="D78" s="120"/>
      <c r="E78" s="120"/>
      <c r="F78" s="121"/>
      <c r="G78" s="120"/>
    </row>
    <row r="79" spans="1:7" ht="9.75" customHeight="1">
      <c r="A79" s="119" t="s">
        <v>252</v>
      </c>
      <c r="B79" s="120"/>
      <c r="C79" s="101">
        <f>+C80-C81</f>
        <v>-95935238</v>
      </c>
      <c r="D79" s="120"/>
      <c r="E79" s="118">
        <f>+E80-E81</f>
        <v>-20127711.01</v>
      </c>
      <c r="F79" s="121"/>
      <c r="G79" s="118">
        <f>+G80-G81</f>
        <v>-20127711.01</v>
      </c>
    </row>
    <row r="80" spans="1:7" ht="9.75" customHeight="1">
      <c r="A80" s="100" t="s">
        <v>244</v>
      </c>
      <c r="B80" s="4"/>
      <c r="C80" s="101">
        <f>+C46</f>
        <v>0</v>
      </c>
      <c r="D80" s="4"/>
      <c r="E80" s="118">
        <f>+E46</f>
        <v>0</v>
      </c>
      <c r="F80" s="13"/>
      <c r="G80" s="118">
        <f>+G46</f>
        <v>0</v>
      </c>
    </row>
    <row r="81" spans="1:7" ht="9.75" customHeight="1">
      <c r="A81" s="100" t="s">
        <v>247</v>
      </c>
      <c r="B81" s="4"/>
      <c r="C81" s="101">
        <f>+C50</f>
        <v>95935238</v>
      </c>
      <c r="D81" s="4"/>
      <c r="E81" s="118">
        <f>+E50</f>
        <v>20127711.01</v>
      </c>
      <c r="F81" s="13"/>
      <c r="G81" s="118">
        <f>+G50</f>
        <v>20127711.01</v>
      </c>
    </row>
    <row r="82" spans="1:7" ht="6" customHeight="1">
      <c r="A82" s="3"/>
      <c r="B82" s="4"/>
      <c r="C82" s="13"/>
      <c r="D82" s="4"/>
      <c r="E82" s="4"/>
      <c r="F82" s="13"/>
      <c r="G82" s="4"/>
    </row>
    <row r="83" spans="1:7" ht="9.75" customHeight="1">
      <c r="A83" s="119" t="s">
        <v>227</v>
      </c>
      <c r="B83" s="4"/>
      <c r="C83" s="101">
        <f>+C16</f>
        <v>14954047322</v>
      </c>
      <c r="D83" s="4"/>
      <c r="E83" s="118">
        <f>+E16</f>
        <v>4019879175.66</v>
      </c>
      <c r="F83" s="13"/>
      <c r="G83" s="118">
        <f>+G16</f>
        <v>4016120254.23</v>
      </c>
    </row>
    <row r="84" spans="1:7" ht="6" customHeight="1">
      <c r="A84" s="3"/>
      <c r="B84" s="4"/>
      <c r="C84" s="13"/>
      <c r="D84" s="4"/>
      <c r="E84" s="4"/>
      <c r="F84" s="13"/>
      <c r="G84" s="4"/>
    </row>
    <row r="85" spans="1:7" ht="12.75" customHeight="1" hidden="1">
      <c r="A85" s="106"/>
      <c r="B85" s="4"/>
      <c r="C85" s="107">
        <v>0</v>
      </c>
      <c r="D85" s="4"/>
      <c r="E85" s="234">
        <f>+E22</f>
        <v>320539690.39</v>
      </c>
      <c r="F85" s="13"/>
      <c r="G85" s="234">
        <f>+G22</f>
        <v>320539690.39</v>
      </c>
    </row>
    <row r="86" spans="1:7" ht="9.75" customHeight="1">
      <c r="A86" s="106" t="s">
        <v>230</v>
      </c>
      <c r="B86" s="4"/>
      <c r="C86" s="110"/>
      <c r="D86" s="111"/>
      <c r="E86" s="234"/>
      <c r="F86" s="13"/>
      <c r="G86" s="234"/>
    </row>
    <row r="87" spans="1:7" ht="6" customHeight="1">
      <c r="A87" s="3"/>
      <c r="B87" s="4"/>
      <c r="C87" s="13"/>
      <c r="D87" s="4"/>
      <c r="E87" s="4"/>
      <c r="F87" s="13"/>
      <c r="G87" s="4"/>
    </row>
    <row r="88" spans="1:7" ht="9.75" customHeight="1">
      <c r="A88" s="97" t="s">
        <v>253</v>
      </c>
      <c r="B88" s="4"/>
      <c r="C88" s="98">
        <f>+C77+C79-C83+C85</f>
        <v>0</v>
      </c>
      <c r="D88" s="4">
        <f>+D77+D79-D83+D85</f>
        <v>0</v>
      </c>
      <c r="E88" s="99">
        <f>+E77+E79-E83+E85</f>
        <v>547568123.5899998</v>
      </c>
      <c r="F88" s="13">
        <f>+F77+F79-F83+F85</f>
        <v>0</v>
      </c>
      <c r="G88" s="99">
        <f>+G77+G79-G83+G85</f>
        <v>551327045.0199996</v>
      </c>
    </row>
    <row r="89" spans="1:7" ht="6" customHeight="1">
      <c r="A89" s="3"/>
      <c r="B89" s="4"/>
      <c r="C89" s="13"/>
      <c r="D89" s="4"/>
      <c r="E89" s="4"/>
      <c r="F89" s="13"/>
      <c r="G89" s="4"/>
    </row>
    <row r="90" spans="1:7" ht="9.75" customHeight="1">
      <c r="A90" s="97" t="s">
        <v>254</v>
      </c>
      <c r="B90" s="4"/>
      <c r="C90" s="98">
        <f>+C88-C79</f>
        <v>95935238</v>
      </c>
      <c r="D90" s="4">
        <f>+D88-D79</f>
        <v>0</v>
      </c>
      <c r="E90" s="99">
        <f>+E88-E79</f>
        <v>567695834.5999998</v>
      </c>
      <c r="F90" s="13">
        <f>+F88-F79</f>
        <v>0</v>
      </c>
      <c r="G90" s="99">
        <f>+G88-G79</f>
        <v>571454756.0299996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38"/>
      <c r="F93" s="38"/>
      <c r="G93" s="38"/>
    </row>
  </sheetData>
  <sheetProtection/>
  <mergeCells count="16">
    <mergeCell ref="A1:G4"/>
    <mergeCell ref="C7:C8"/>
    <mergeCell ref="G7:G8"/>
    <mergeCell ref="C18:D18"/>
    <mergeCell ref="C32:C33"/>
    <mergeCell ref="G32:G33"/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45" t="s">
        <v>255</v>
      </c>
      <c r="B1" s="246"/>
      <c r="C1" s="246"/>
      <c r="D1" s="246"/>
      <c r="E1" s="246"/>
      <c r="F1" s="246"/>
      <c r="G1" s="246"/>
      <c r="H1" s="247"/>
    </row>
    <row r="2" spans="1:8" ht="12" customHeight="1">
      <c r="A2" s="248"/>
      <c r="B2" s="249"/>
      <c r="C2" s="249"/>
      <c r="D2" s="249"/>
      <c r="E2" s="249"/>
      <c r="F2" s="249"/>
      <c r="G2" s="249"/>
      <c r="H2" s="250"/>
    </row>
    <row r="3" spans="1:8" ht="10.5" customHeight="1">
      <c r="A3" s="248"/>
      <c r="B3" s="249"/>
      <c r="C3" s="249"/>
      <c r="D3" s="249"/>
      <c r="E3" s="249"/>
      <c r="F3" s="249"/>
      <c r="G3" s="249"/>
      <c r="H3" s="250"/>
    </row>
    <row r="4" spans="1:8" ht="14.25" customHeight="1">
      <c r="A4" s="251"/>
      <c r="B4" s="252"/>
      <c r="C4" s="252"/>
      <c r="D4" s="252"/>
      <c r="E4" s="252"/>
      <c r="F4" s="252"/>
      <c r="G4" s="252"/>
      <c r="H4" s="253"/>
    </row>
    <row r="5" spans="1:8" ht="6.75" customHeight="1">
      <c r="A5" s="254" t="s">
        <v>256</v>
      </c>
      <c r="B5" s="93"/>
      <c r="C5" s="238" t="s">
        <v>257</v>
      </c>
      <c r="D5" s="230"/>
      <c r="E5" s="230"/>
      <c r="F5" s="230"/>
      <c r="G5" s="230"/>
      <c r="H5" s="257" t="s">
        <v>258</v>
      </c>
    </row>
    <row r="6" spans="1:8" ht="4.5" customHeight="1">
      <c r="A6" s="255"/>
      <c r="B6" s="123"/>
      <c r="C6" s="239"/>
      <c r="D6" s="231"/>
      <c r="E6" s="231"/>
      <c r="F6" s="231"/>
      <c r="G6" s="231"/>
      <c r="H6" s="258"/>
    </row>
    <row r="7" spans="1:8" ht="5.25" customHeight="1">
      <c r="A7" s="255"/>
      <c r="B7" s="123"/>
      <c r="C7" s="257" t="s">
        <v>259</v>
      </c>
      <c r="D7" s="257" t="s">
        <v>260</v>
      </c>
      <c r="E7" s="257" t="s">
        <v>261</v>
      </c>
      <c r="F7" s="257" t="s">
        <v>219</v>
      </c>
      <c r="G7" s="254" t="s">
        <v>262</v>
      </c>
      <c r="H7" s="258"/>
    </row>
    <row r="8" spans="1:8" ht="4.5" customHeight="1">
      <c r="A8" s="255"/>
      <c r="B8" s="123"/>
      <c r="C8" s="258"/>
      <c r="D8" s="258"/>
      <c r="E8" s="258"/>
      <c r="F8" s="258"/>
      <c r="G8" s="255"/>
      <c r="H8" s="258"/>
    </row>
    <row r="9" spans="1:8" ht="7.5" customHeight="1">
      <c r="A9" s="255"/>
      <c r="B9" s="123"/>
      <c r="C9" s="258"/>
      <c r="D9" s="258"/>
      <c r="E9" s="258"/>
      <c r="F9" s="258"/>
      <c r="G9" s="255"/>
      <c r="H9" s="258"/>
    </row>
    <row r="10" spans="1:8" ht="2.25" customHeight="1">
      <c r="A10" s="256"/>
      <c r="B10" s="96"/>
      <c r="C10" s="259"/>
      <c r="D10" s="259"/>
      <c r="E10" s="29"/>
      <c r="F10" s="259"/>
      <c r="G10" s="256"/>
      <c r="H10" s="259"/>
    </row>
    <row r="11" spans="1:8" ht="11.25" customHeight="1">
      <c r="A11" s="124" t="s">
        <v>263</v>
      </c>
      <c r="B11" s="51"/>
      <c r="C11" s="51"/>
      <c r="D11" s="51"/>
      <c r="E11" s="51"/>
      <c r="F11" s="51"/>
      <c r="G11" s="51"/>
      <c r="H11" s="51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00" t="s">
        <v>264</v>
      </c>
      <c r="B13" s="4"/>
      <c r="C13" s="118">
        <v>1578339992</v>
      </c>
      <c r="D13" s="118">
        <v>111838843</v>
      </c>
      <c r="E13" s="118">
        <f>+C13+D13</f>
        <v>1690178835</v>
      </c>
      <c r="F13" s="118">
        <v>624190592.99</v>
      </c>
      <c r="G13" s="118">
        <v>624190592.99</v>
      </c>
      <c r="H13" s="125">
        <f>+G13-C13</f>
        <v>-954149399.01</v>
      </c>
    </row>
    <row r="14" spans="1:8" ht="9.75" customHeight="1">
      <c r="A14" s="100" t="s">
        <v>265</v>
      </c>
      <c r="B14" s="4"/>
      <c r="C14" s="118">
        <v>0</v>
      </c>
      <c r="D14" s="118">
        <v>0</v>
      </c>
      <c r="E14" s="118">
        <f aca="true" t="shared" si="0" ref="E14:E20">+C14+D14</f>
        <v>0</v>
      </c>
      <c r="F14" s="118">
        <v>0</v>
      </c>
      <c r="G14" s="118">
        <v>0</v>
      </c>
      <c r="H14" s="125">
        <f aca="true" t="shared" si="1" ref="H14:H44">+G14-C14</f>
        <v>0</v>
      </c>
    </row>
    <row r="15" spans="1:8" ht="9.75" customHeight="1">
      <c r="A15" s="100" t="s">
        <v>266</v>
      </c>
      <c r="B15" s="4"/>
      <c r="C15" s="118">
        <v>0</v>
      </c>
      <c r="D15" s="118">
        <v>0</v>
      </c>
      <c r="E15" s="118">
        <f t="shared" si="0"/>
        <v>0</v>
      </c>
      <c r="F15" s="118">
        <v>0</v>
      </c>
      <c r="G15" s="118">
        <v>0</v>
      </c>
      <c r="H15" s="125">
        <f t="shared" si="1"/>
        <v>0</v>
      </c>
    </row>
    <row r="16" spans="1:8" ht="9.75" customHeight="1">
      <c r="A16" s="100" t="s">
        <v>267</v>
      </c>
      <c r="B16" s="4"/>
      <c r="C16" s="118">
        <v>461940770</v>
      </c>
      <c r="D16" s="118">
        <v>32512181.07</v>
      </c>
      <c r="E16" s="118">
        <f t="shared" si="0"/>
        <v>494452951.07</v>
      </c>
      <c r="F16" s="118">
        <v>248362485.7</v>
      </c>
      <c r="G16" s="118">
        <v>248362485.7</v>
      </c>
      <c r="H16" s="125">
        <f t="shared" si="1"/>
        <v>-213578284.3</v>
      </c>
    </row>
    <row r="17" spans="1:8" ht="9.75" customHeight="1">
      <c r="A17" s="100" t="s">
        <v>268</v>
      </c>
      <c r="B17" s="4"/>
      <c r="C17" s="118">
        <v>28686577</v>
      </c>
      <c r="D17" s="118">
        <v>0</v>
      </c>
      <c r="E17" s="118">
        <f t="shared" si="0"/>
        <v>28686577</v>
      </c>
      <c r="F17" s="102">
        <v>6724797.23</v>
      </c>
      <c r="G17" s="102">
        <v>6724797.23</v>
      </c>
      <c r="H17" s="125">
        <f t="shared" si="1"/>
        <v>-21961779.77</v>
      </c>
    </row>
    <row r="18" spans="1:8" ht="9.75" customHeight="1">
      <c r="A18" s="100" t="s">
        <v>269</v>
      </c>
      <c r="B18" s="4"/>
      <c r="C18" s="118">
        <v>91613258</v>
      </c>
      <c r="D18" s="102">
        <v>77575725</v>
      </c>
      <c r="E18" s="102">
        <f t="shared" si="0"/>
        <v>169188983</v>
      </c>
      <c r="F18" s="102">
        <v>178932460.33</v>
      </c>
      <c r="G18" s="102">
        <v>178932460.33</v>
      </c>
      <c r="H18" s="125">
        <f t="shared" si="1"/>
        <v>87319202.33000001</v>
      </c>
    </row>
    <row r="19" spans="1:8" ht="9.75" customHeight="1">
      <c r="A19" s="100" t="s">
        <v>270</v>
      </c>
      <c r="B19" s="4"/>
      <c r="C19" s="118">
        <v>237939349</v>
      </c>
      <c r="D19" s="102">
        <v>0</v>
      </c>
      <c r="E19" s="102">
        <f t="shared" si="0"/>
        <v>237939349</v>
      </c>
      <c r="F19" s="102">
        <v>29102988.97</v>
      </c>
      <c r="G19" s="102">
        <v>29102988.97</v>
      </c>
      <c r="H19" s="125">
        <f t="shared" si="1"/>
        <v>-208836360.03</v>
      </c>
    </row>
    <row r="20" spans="1:8" s="126" customFormat="1" ht="9.75" customHeight="1">
      <c r="A20" s="100" t="s">
        <v>271</v>
      </c>
      <c r="B20" s="120"/>
      <c r="C20" s="118">
        <f>SUM(C21:C31)</f>
        <v>10207586077</v>
      </c>
      <c r="D20" s="102">
        <f>SUM(D21:D32)</f>
        <v>0</v>
      </c>
      <c r="E20" s="102">
        <f t="shared" si="0"/>
        <v>10207586077</v>
      </c>
      <c r="F20" s="102">
        <f>SUM(F21:F31)</f>
        <v>3351129093.37</v>
      </c>
      <c r="G20" s="102">
        <f>SUM(G21:G31)</f>
        <v>3351129093.37</v>
      </c>
      <c r="H20" s="125">
        <f t="shared" si="1"/>
        <v>-6856456983.63</v>
      </c>
    </row>
    <row r="21" spans="1:8" ht="9.75" customHeight="1">
      <c r="A21" s="127" t="s">
        <v>272</v>
      </c>
      <c r="B21" s="4"/>
      <c r="C21" s="118">
        <v>7492467594</v>
      </c>
      <c r="D21" s="102">
        <v>0</v>
      </c>
      <c r="E21" s="102">
        <f>+C21+D21</f>
        <v>7492467594</v>
      </c>
      <c r="F21" s="102">
        <v>2729722004.37</v>
      </c>
      <c r="G21" s="102">
        <v>2729722004.37</v>
      </c>
      <c r="H21" s="125">
        <f t="shared" si="1"/>
        <v>-4762745589.63</v>
      </c>
    </row>
    <row r="22" spans="1:8" ht="9.75" customHeight="1">
      <c r="A22" s="127" t="s">
        <v>273</v>
      </c>
      <c r="B22" s="4"/>
      <c r="C22" s="118">
        <v>604667887</v>
      </c>
      <c r="D22" s="102">
        <v>0</v>
      </c>
      <c r="E22" s="102">
        <f aca="true" t="shared" si="2" ref="E22:E30">+C22+D22</f>
        <v>604667887</v>
      </c>
      <c r="F22" s="102">
        <v>144869386</v>
      </c>
      <c r="G22" s="102">
        <v>144869386</v>
      </c>
      <c r="H22" s="125">
        <f t="shared" si="1"/>
        <v>-459798501</v>
      </c>
    </row>
    <row r="23" spans="1:8" ht="9.75" customHeight="1">
      <c r="A23" s="127" t="s">
        <v>274</v>
      </c>
      <c r="B23" s="4"/>
      <c r="C23" s="118">
        <v>420326886</v>
      </c>
      <c r="D23" s="102">
        <v>0</v>
      </c>
      <c r="E23" s="102">
        <f t="shared" si="2"/>
        <v>420326886</v>
      </c>
      <c r="F23" s="102">
        <v>88315133</v>
      </c>
      <c r="G23" s="102">
        <v>88315133</v>
      </c>
      <c r="H23" s="125">
        <f t="shared" si="1"/>
        <v>-332011753</v>
      </c>
    </row>
    <row r="24" spans="1:8" ht="9.75" customHeight="1">
      <c r="A24" s="127" t="s">
        <v>275</v>
      </c>
      <c r="B24" s="4"/>
      <c r="C24" s="118">
        <v>388884231</v>
      </c>
      <c r="D24" s="118">
        <v>0</v>
      </c>
      <c r="E24" s="118">
        <f t="shared" si="2"/>
        <v>388884231</v>
      </c>
      <c r="F24" s="118">
        <v>0</v>
      </c>
      <c r="G24" s="118">
        <v>0</v>
      </c>
      <c r="H24" s="125">
        <f t="shared" si="1"/>
        <v>-388884231</v>
      </c>
    </row>
    <row r="25" spans="1:8" ht="9.75" customHeight="1">
      <c r="A25" s="127" t="s">
        <v>276</v>
      </c>
      <c r="B25" s="4"/>
      <c r="C25" s="118">
        <v>0</v>
      </c>
      <c r="D25" s="118">
        <v>0</v>
      </c>
      <c r="E25" s="118">
        <f t="shared" si="2"/>
        <v>0</v>
      </c>
      <c r="F25" s="118">
        <v>0</v>
      </c>
      <c r="G25" s="118">
        <v>0</v>
      </c>
      <c r="H25" s="125">
        <f t="shared" si="1"/>
        <v>0</v>
      </c>
    </row>
    <row r="26" spans="1:8" ht="9.75" customHeight="1">
      <c r="A26" s="127" t="s">
        <v>277</v>
      </c>
      <c r="B26" s="4"/>
      <c r="C26" s="118">
        <v>153029680</v>
      </c>
      <c r="D26" s="118">
        <v>0</v>
      </c>
      <c r="E26" s="118">
        <f t="shared" si="2"/>
        <v>153029680</v>
      </c>
      <c r="F26" s="118">
        <v>42716374</v>
      </c>
      <c r="G26" s="118">
        <v>42716374</v>
      </c>
      <c r="H26" s="125">
        <f t="shared" si="1"/>
        <v>-110313306</v>
      </c>
    </row>
    <row r="27" spans="1:8" ht="9.75" customHeight="1">
      <c r="A27" s="127" t="s">
        <v>278</v>
      </c>
      <c r="B27" s="4"/>
      <c r="C27" s="118">
        <v>0</v>
      </c>
      <c r="D27" s="118">
        <v>0</v>
      </c>
      <c r="E27" s="118">
        <f t="shared" si="2"/>
        <v>0</v>
      </c>
      <c r="F27" s="118">
        <v>0</v>
      </c>
      <c r="G27" s="118">
        <v>0</v>
      </c>
      <c r="H27" s="125">
        <f t="shared" si="1"/>
        <v>0</v>
      </c>
    </row>
    <row r="28" spans="1:8" ht="9.75" customHeight="1">
      <c r="A28" s="127" t="s">
        <v>279</v>
      </c>
      <c r="B28" s="4"/>
      <c r="C28" s="118">
        <v>0</v>
      </c>
      <c r="D28" s="118">
        <v>0</v>
      </c>
      <c r="E28" s="118">
        <f t="shared" si="2"/>
        <v>0</v>
      </c>
      <c r="F28" s="118">
        <v>0</v>
      </c>
      <c r="G28" s="118">
        <v>0</v>
      </c>
      <c r="H28" s="125">
        <f t="shared" si="1"/>
        <v>0</v>
      </c>
    </row>
    <row r="29" spans="1:8" ht="9.75" customHeight="1">
      <c r="A29" s="127" t="s">
        <v>280</v>
      </c>
      <c r="B29" s="4"/>
      <c r="C29" s="118">
        <v>265620642</v>
      </c>
      <c r="D29" s="118">
        <v>0</v>
      </c>
      <c r="E29" s="118">
        <f t="shared" si="2"/>
        <v>265620642</v>
      </c>
      <c r="F29" s="118">
        <v>58180868</v>
      </c>
      <c r="G29" s="118">
        <v>58180868</v>
      </c>
      <c r="H29" s="125">
        <f t="shared" si="1"/>
        <v>-207439774</v>
      </c>
    </row>
    <row r="30" spans="1:8" ht="9.75" customHeight="1">
      <c r="A30" s="127" t="s">
        <v>281</v>
      </c>
      <c r="B30" s="4"/>
      <c r="C30" s="118">
        <v>882589157</v>
      </c>
      <c r="D30" s="118">
        <v>0</v>
      </c>
      <c r="E30" s="118">
        <f t="shared" si="2"/>
        <v>882589157</v>
      </c>
      <c r="F30" s="118">
        <v>287325328</v>
      </c>
      <c r="G30" s="118">
        <v>287325328</v>
      </c>
      <c r="H30" s="125">
        <f t="shared" si="1"/>
        <v>-595263829</v>
      </c>
    </row>
    <row r="31" spans="1:8" ht="9.75" customHeight="1">
      <c r="A31" s="242" t="s">
        <v>282</v>
      </c>
      <c r="B31" s="4"/>
      <c r="C31" s="243">
        <v>0</v>
      </c>
      <c r="D31" s="102">
        <v>0</v>
      </c>
      <c r="E31" s="243">
        <f>+C31+D31</f>
        <v>0</v>
      </c>
      <c r="F31" s="243">
        <v>0</v>
      </c>
      <c r="G31" s="243">
        <v>0</v>
      </c>
      <c r="H31" s="244">
        <f t="shared" si="1"/>
        <v>0</v>
      </c>
    </row>
    <row r="32" spans="1:8" ht="9.75" customHeight="1">
      <c r="A32" s="242"/>
      <c r="B32" s="4"/>
      <c r="C32" s="243"/>
      <c r="D32" s="102">
        <v>0</v>
      </c>
      <c r="E32" s="243"/>
      <c r="F32" s="243"/>
      <c r="G32" s="243"/>
      <c r="H32" s="244">
        <f t="shared" si="1"/>
        <v>0</v>
      </c>
    </row>
    <row r="33" spans="1:10" ht="9.75" customHeight="1">
      <c r="A33" s="100" t="s">
        <v>283</v>
      </c>
      <c r="B33" s="4"/>
      <c r="C33" s="102">
        <f>SUM(C34:C38)</f>
        <v>570497246</v>
      </c>
      <c r="D33" s="102">
        <f>SUM(D34:D38)</f>
        <v>0</v>
      </c>
      <c r="E33" s="102">
        <f>SUM(E34:E38)</f>
        <v>570497246</v>
      </c>
      <c r="F33" s="102">
        <f>SUM(F34:F38)</f>
        <v>330948370.28000003</v>
      </c>
      <c r="G33" s="102">
        <f>SUM(G34:G38)</f>
        <v>330948370.28000003</v>
      </c>
      <c r="H33" s="118">
        <f t="shared" si="1"/>
        <v>-239548875.71999997</v>
      </c>
      <c r="I33" s="38"/>
      <c r="J33" s="38"/>
    </row>
    <row r="34" spans="1:8" ht="9.75" customHeight="1">
      <c r="A34" s="127" t="s">
        <v>284</v>
      </c>
      <c r="B34" s="4"/>
      <c r="C34" s="102">
        <v>0</v>
      </c>
      <c r="D34" s="102">
        <v>0</v>
      </c>
      <c r="E34" s="102">
        <f aca="true" t="shared" si="3" ref="E34:E41">+C34+D34</f>
        <v>0</v>
      </c>
      <c r="F34" s="102">
        <v>0</v>
      </c>
      <c r="G34" s="102">
        <v>0</v>
      </c>
      <c r="H34" s="125">
        <f t="shared" si="1"/>
        <v>0</v>
      </c>
    </row>
    <row r="35" spans="1:8" ht="9.75" customHeight="1">
      <c r="A35" s="127" t="s">
        <v>285</v>
      </c>
      <c r="B35" s="4"/>
      <c r="C35" s="102">
        <v>12592248</v>
      </c>
      <c r="D35" s="102">
        <v>0</v>
      </c>
      <c r="E35" s="102">
        <f t="shared" si="3"/>
        <v>12592248</v>
      </c>
      <c r="F35" s="102">
        <v>3148062</v>
      </c>
      <c r="G35" s="102">
        <v>3148062</v>
      </c>
      <c r="H35" s="125">
        <f t="shared" si="1"/>
        <v>-9444186</v>
      </c>
    </row>
    <row r="36" spans="1:8" ht="9.75" customHeight="1">
      <c r="A36" s="127" t="s">
        <v>286</v>
      </c>
      <c r="B36" s="4"/>
      <c r="C36" s="102">
        <v>53130978</v>
      </c>
      <c r="D36" s="102">
        <v>0</v>
      </c>
      <c r="E36" s="102">
        <f t="shared" si="3"/>
        <v>53130978</v>
      </c>
      <c r="F36" s="102">
        <v>21291531.43</v>
      </c>
      <c r="G36" s="102">
        <v>21291531.43</v>
      </c>
      <c r="H36" s="125">
        <f t="shared" si="1"/>
        <v>-31839446.57</v>
      </c>
    </row>
    <row r="37" spans="1:8" ht="9.75" customHeight="1">
      <c r="A37" s="127" t="s">
        <v>287</v>
      </c>
      <c r="B37" s="4"/>
      <c r="C37" s="102">
        <v>8661066</v>
      </c>
      <c r="D37" s="102">
        <v>0</v>
      </c>
      <c r="E37" s="102">
        <f t="shared" si="3"/>
        <v>8661066</v>
      </c>
      <c r="F37" s="102">
        <v>2168005</v>
      </c>
      <c r="G37" s="102">
        <v>2168005</v>
      </c>
      <c r="H37" s="125">
        <f t="shared" si="1"/>
        <v>-6493061</v>
      </c>
    </row>
    <row r="38" spans="1:8" ht="9.75" customHeight="1">
      <c r="A38" s="127" t="s">
        <v>288</v>
      </c>
      <c r="B38" s="4"/>
      <c r="C38" s="102">
        <v>496112954</v>
      </c>
      <c r="D38" s="102">
        <v>0</v>
      </c>
      <c r="E38" s="102">
        <f t="shared" si="3"/>
        <v>496112954</v>
      </c>
      <c r="F38" s="102">
        <v>304340771.85</v>
      </c>
      <c r="G38" s="102">
        <v>304340771.85</v>
      </c>
      <c r="H38" s="118">
        <f t="shared" si="1"/>
        <v>-191772182.14999998</v>
      </c>
    </row>
    <row r="39" spans="1:8" ht="9.75" customHeight="1">
      <c r="A39" s="100" t="s">
        <v>289</v>
      </c>
      <c r="B39" s="4"/>
      <c r="C39" s="102">
        <v>0</v>
      </c>
      <c r="D39" s="102">
        <v>0</v>
      </c>
      <c r="E39" s="102">
        <f t="shared" si="3"/>
        <v>0</v>
      </c>
      <c r="F39" s="102">
        <v>0</v>
      </c>
      <c r="G39" s="102">
        <v>0</v>
      </c>
      <c r="H39" s="125">
        <f t="shared" si="1"/>
        <v>0</v>
      </c>
    </row>
    <row r="40" spans="1:8" ht="9.75" customHeight="1">
      <c r="A40" s="100" t="s">
        <v>290</v>
      </c>
      <c r="B40" s="4"/>
      <c r="C40" s="102">
        <f>+C41</f>
        <v>0</v>
      </c>
      <c r="D40" s="102">
        <f>+D41</f>
        <v>0</v>
      </c>
      <c r="E40" s="102">
        <f>+E41</f>
        <v>0</v>
      </c>
      <c r="F40" s="102">
        <f>+F41</f>
        <v>0</v>
      </c>
      <c r="G40" s="102">
        <f>+G41</f>
        <v>0</v>
      </c>
      <c r="H40" s="125">
        <f t="shared" si="1"/>
        <v>0</v>
      </c>
    </row>
    <row r="41" spans="1:8" ht="9.75" customHeight="1">
      <c r="A41" s="127" t="s">
        <v>291</v>
      </c>
      <c r="B41" s="4"/>
      <c r="C41" s="102">
        <v>0</v>
      </c>
      <c r="D41" s="102">
        <v>0</v>
      </c>
      <c r="E41" s="102">
        <f t="shared" si="3"/>
        <v>0</v>
      </c>
      <c r="F41" s="102">
        <v>0</v>
      </c>
      <c r="G41" s="102">
        <v>0</v>
      </c>
      <c r="H41" s="130">
        <f>+G41-C41</f>
        <v>0</v>
      </c>
    </row>
    <row r="42" spans="1:8" ht="9.75" customHeight="1">
      <c r="A42" s="100" t="s">
        <v>292</v>
      </c>
      <c r="B42" s="4"/>
      <c r="C42" s="102">
        <f>SUM(C43:C44)</f>
        <v>0</v>
      </c>
      <c r="D42" s="102">
        <f>SUM(D43:D44)</f>
        <v>0</v>
      </c>
      <c r="E42" s="102">
        <f>SUM(E43:E44)</f>
        <v>0</v>
      </c>
      <c r="F42" s="102">
        <f>SUM(F43:F44)</f>
        <v>0</v>
      </c>
      <c r="G42" s="102">
        <f>SUM(G43:G44)</f>
        <v>0</v>
      </c>
      <c r="H42" s="125">
        <f t="shared" si="1"/>
        <v>0</v>
      </c>
    </row>
    <row r="43" spans="1:8" ht="9.75" customHeight="1">
      <c r="A43" s="127" t="s">
        <v>293</v>
      </c>
      <c r="B43" s="4"/>
      <c r="C43" s="102">
        <v>0</v>
      </c>
      <c r="D43" s="102">
        <v>0</v>
      </c>
      <c r="E43" s="102">
        <v>0</v>
      </c>
      <c r="F43" s="102">
        <v>0</v>
      </c>
      <c r="G43" s="102">
        <v>0</v>
      </c>
      <c r="H43" s="125">
        <f t="shared" si="1"/>
        <v>0</v>
      </c>
    </row>
    <row r="44" spans="1:8" ht="9.75" customHeight="1">
      <c r="A44" s="127" t="s">
        <v>294</v>
      </c>
      <c r="B44" s="4"/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25">
        <f t="shared" si="1"/>
        <v>0</v>
      </c>
    </row>
    <row r="45" spans="1:10" ht="9.75" customHeight="1">
      <c r="A45" s="240" t="s">
        <v>295</v>
      </c>
      <c r="B45" s="4"/>
      <c r="C45" s="99">
        <f>+C13+C14+C15+C16+C17+C18+C19+C20+C33+C39+C40+C42</f>
        <v>13176603269</v>
      </c>
      <c r="D45" s="99">
        <f>+D13+D14+D15+D16+D17+D18+D19+D20+D33+D39+D40+D42</f>
        <v>221926749.07</v>
      </c>
      <c r="E45" s="99">
        <f>+E13+E14+E15+E16+E17+E18+E19+E20+E33+E39+E40+E42</f>
        <v>13398530018.07</v>
      </c>
      <c r="F45" s="99">
        <f>+F13+F14+F15+F16+F17+F18+F19+F20+F33+F39+F40+F42</f>
        <v>4769390788.87</v>
      </c>
      <c r="G45" s="99">
        <f>+G13+G14+G15+G16+G17+G18+G19+G20+G33+G39+G40+G42</f>
        <v>4769390788.87</v>
      </c>
      <c r="H45" s="131">
        <f>+G45-C45</f>
        <v>-8407212480.13</v>
      </c>
      <c r="J45" s="38"/>
    </row>
    <row r="46" spans="1:8" ht="12.75">
      <c r="A46" s="240"/>
      <c r="B46" s="4"/>
      <c r="C46" s="4"/>
      <c r="D46" s="4"/>
      <c r="E46" s="118"/>
      <c r="F46" s="4"/>
      <c r="G46" s="4"/>
      <c r="H46" s="132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38"/>
    </row>
    <row r="48" spans="1:8" ht="12.75">
      <c r="A48" s="97" t="s">
        <v>296</v>
      </c>
      <c r="B48" s="4"/>
      <c r="C48" s="133"/>
      <c r="D48" s="133"/>
      <c r="E48" s="133"/>
      <c r="F48" s="133"/>
      <c r="G48" s="133"/>
      <c r="H48" s="131">
        <f>+H45</f>
        <v>-8407212480.13</v>
      </c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97" t="s">
        <v>297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104"/>
      <c r="G51" s="104"/>
      <c r="H51" s="4"/>
    </row>
    <row r="52" spans="1:8" ht="9.75" customHeight="1">
      <c r="A52" s="100" t="s">
        <v>298</v>
      </c>
      <c r="B52" s="4"/>
      <c r="C52" s="118">
        <f aca="true" t="shared" si="4" ref="C52:H52">SUM(C53:C60)</f>
        <v>12485713523</v>
      </c>
      <c r="D52" s="118">
        <f t="shared" si="4"/>
        <v>0</v>
      </c>
      <c r="E52" s="118">
        <f t="shared" si="4"/>
        <v>12485713523</v>
      </c>
      <c r="F52" s="102">
        <f t="shared" si="4"/>
        <v>3129420444.59</v>
      </c>
      <c r="G52" s="102">
        <f t="shared" si="4"/>
        <v>3129420444.59</v>
      </c>
      <c r="H52" s="125">
        <f t="shared" si="4"/>
        <v>-9356293078.41</v>
      </c>
    </row>
    <row r="53" spans="1:8" ht="9.75" customHeight="1">
      <c r="A53" s="127" t="s">
        <v>299</v>
      </c>
      <c r="B53" s="4"/>
      <c r="C53" s="134">
        <v>6232927340</v>
      </c>
      <c r="D53" s="118">
        <v>0</v>
      </c>
      <c r="E53" s="134">
        <f>+C53+D53</f>
        <v>6232927340</v>
      </c>
      <c r="F53" s="135">
        <v>1485608882.59</v>
      </c>
      <c r="G53" s="135">
        <v>1485608882.59</v>
      </c>
      <c r="H53" s="129">
        <f>+G53-C53</f>
        <v>-4747318457.41</v>
      </c>
    </row>
    <row r="54" spans="1:8" ht="9.75" customHeight="1">
      <c r="A54" s="127" t="s">
        <v>300</v>
      </c>
      <c r="B54" s="4"/>
      <c r="C54" s="118">
        <v>2192358764</v>
      </c>
      <c r="D54" s="118">
        <v>0</v>
      </c>
      <c r="E54" s="134">
        <f aca="true" t="shared" si="5" ref="E54:E60">+C54+D54</f>
        <v>2192358764</v>
      </c>
      <c r="F54" s="102">
        <v>550072107</v>
      </c>
      <c r="G54" s="102">
        <v>550072107</v>
      </c>
      <c r="H54" s="125">
        <f>+G54-C54</f>
        <v>-1642286657</v>
      </c>
    </row>
    <row r="55" spans="1:8" ht="9.75" customHeight="1">
      <c r="A55" s="127" t="s">
        <v>301</v>
      </c>
      <c r="B55" s="4"/>
      <c r="C55" s="118">
        <v>1406966639</v>
      </c>
      <c r="D55" s="118">
        <v>0</v>
      </c>
      <c r="E55" s="134">
        <f t="shared" si="5"/>
        <v>1406966639</v>
      </c>
      <c r="F55" s="102">
        <v>422089992</v>
      </c>
      <c r="G55" s="102">
        <v>422089992</v>
      </c>
      <c r="H55" s="125">
        <f aca="true" t="shared" si="6" ref="H55:H60">+G55-C55</f>
        <v>-984876647</v>
      </c>
    </row>
    <row r="56" spans="1:8" ht="20.25" customHeight="1">
      <c r="A56" s="127" t="s">
        <v>302</v>
      </c>
      <c r="B56" s="4"/>
      <c r="C56" s="134">
        <v>1101061858</v>
      </c>
      <c r="D56" s="118">
        <v>0</v>
      </c>
      <c r="E56" s="134">
        <f t="shared" si="5"/>
        <v>1101061858</v>
      </c>
      <c r="F56" s="134">
        <v>273108720</v>
      </c>
      <c r="G56" s="134">
        <v>273108720</v>
      </c>
      <c r="H56" s="129">
        <f t="shared" si="6"/>
        <v>-827953138</v>
      </c>
    </row>
    <row r="57" spans="1:8" ht="9.75" customHeight="1">
      <c r="A57" s="127" t="s">
        <v>303</v>
      </c>
      <c r="B57" s="4"/>
      <c r="C57" s="118">
        <v>477563081</v>
      </c>
      <c r="D57" s="118">
        <v>0</v>
      </c>
      <c r="E57" s="134">
        <f t="shared" si="5"/>
        <v>477563081</v>
      </c>
      <c r="F57" s="118">
        <v>122532258</v>
      </c>
      <c r="G57" s="118">
        <v>122532258</v>
      </c>
      <c r="H57" s="125">
        <f t="shared" si="6"/>
        <v>-355030823</v>
      </c>
    </row>
    <row r="58" spans="1:8" ht="9.75" customHeight="1">
      <c r="A58" s="127" t="s">
        <v>304</v>
      </c>
      <c r="B58" s="4"/>
      <c r="C58" s="134">
        <v>132402270</v>
      </c>
      <c r="D58" s="118">
        <v>0</v>
      </c>
      <c r="E58" s="134">
        <f t="shared" si="5"/>
        <v>132402270</v>
      </c>
      <c r="F58" s="134">
        <v>35832115</v>
      </c>
      <c r="G58" s="134">
        <v>35832115</v>
      </c>
      <c r="H58" s="129">
        <f t="shared" si="6"/>
        <v>-96570155</v>
      </c>
    </row>
    <row r="59" spans="1:8" ht="22.5" customHeight="1">
      <c r="A59" s="127" t="s">
        <v>305</v>
      </c>
      <c r="B59" s="4"/>
      <c r="C59" s="134">
        <v>203624653</v>
      </c>
      <c r="D59" s="134">
        <v>0</v>
      </c>
      <c r="E59" s="135">
        <f t="shared" si="5"/>
        <v>203624653</v>
      </c>
      <c r="F59" s="135">
        <v>64118451</v>
      </c>
      <c r="G59" s="135">
        <v>64118451</v>
      </c>
      <c r="H59" s="128">
        <f t="shared" si="6"/>
        <v>-139506202</v>
      </c>
    </row>
    <row r="60" spans="1:8" ht="21" customHeight="1">
      <c r="A60" s="136" t="s">
        <v>306</v>
      </c>
      <c r="B60" s="4"/>
      <c r="C60" s="134">
        <v>738808918</v>
      </c>
      <c r="D60" s="134">
        <v>0</v>
      </c>
      <c r="E60" s="135">
        <f t="shared" si="5"/>
        <v>738808918</v>
      </c>
      <c r="F60" s="135">
        <v>176057919</v>
      </c>
      <c r="G60" s="135">
        <v>176057919</v>
      </c>
      <c r="H60" s="128">
        <f t="shared" si="6"/>
        <v>-562750999</v>
      </c>
    </row>
    <row r="61" spans="1:8" ht="9.75" customHeight="1">
      <c r="A61" s="100" t="s">
        <v>307</v>
      </c>
      <c r="B61" s="4"/>
      <c r="C61" s="118">
        <f>SUM(C62:C65)</f>
        <v>2564269037</v>
      </c>
      <c r="D61" s="118">
        <f>SUM(D62:D65)</f>
        <v>0</v>
      </c>
      <c r="E61" s="102">
        <f>SUM(E62:E65)</f>
        <v>2564269037</v>
      </c>
      <c r="F61" s="102">
        <f>SUM(F63:F65)</f>
        <v>1137614875.28</v>
      </c>
      <c r="G61" s="102">
        <f>SUM(G62:G65)</f>
        <v>1137614875.28</v>
      </c>
      <c r="H61" s="130">
        <f>SUM(H62:H65)</f>
        <v>-1426654161.72</v>
      </c>
    </row>
    <row r="62" spans="1:8" ht="9.75" customHeight="1">
      <c r="A62" s="127" t="s">
        <v>308</v>
      </c>
      <c r="B62" s="4"/>
      <c r="C62" s="118">
        <v>0</v>
      </c>
      <c r="D62" s="118">
        <v>0</v>
      </c>
      <c r="E62" s="102">
        <v>0</v>
      </c>
      <c r="F62" s="135">
        <v>0</v>
      </c>
      <c r="G62" s="102">
        <v>0</v>
      </c>
      <c r="H62" s="130">
        <f>+G62-C62</f>
        <v>0</v>
      </c>
    </row>
    <row r="63" spans="1:8" ht="9.75" customHeight="1">
      <c r="A63" s="127" t="s">
        <v>309</v>
      </c>
      <c r="B63" s="4"/>
      <c r="C63" s="118">
        <v>0</v>
      </c>
      <c r="D63" s="118">
        <v>0</v>
      </c>
      <c r="E63" s="102">
        <v>0</v>
      </c>
      <c r="F63" s="102">
        <v>0</v>
      </c>
      <c r="G63" s="102">
        <v>0</v>
      </c>
      <c r="H63" s="130">
        <f>+G63-C63</f>
        <v>0</v>
      </c>
    </row>
    <row r="64" spans="1:8" ht="9.75" customHeight="1">
      <c r="A64" s="127" t="s">
        <v>310</v>
      </c>
      <c r="B64" s="4"/>
      <c r="C64" s="118">
        <v>0</v>
      </c>
      <c r="D64" s="118">
        <v>0</v>
      </c>
      <c r="E64" s="102">
        <v>0</v>
      </c>
      <c r="F64" s="102">
        <v>0</v>
      </c>
      <c r="G64" s="102">
        <v>0</v>
      </c>
      <c r="H64" s="130">
        <f>+G64-C64</f>
        <v>0</v>
      </c>
    </row>
    <row r="65" spans="1:8" ht="9.75" customHeight="1">
      <c r="A65" s="127" t="s">
        <v>311</v>
      </c>
      <c r="B65" s="4"/>
      <c r="C65" s="118">
        <v>2564269037</v>
      </c>
      <c r="D65" s="118">
        <v>0</v>
      </c>
      <c r="E65" s="102">
        <f>+C65+D65</f>
        <v>2564269037</v>
      </c>
      <c r="F65" s="102">
        <v>1137614875.28</v>
      </c>
      <c r="G65" s="102">
        <v>1137614875.28</v>
      </c>
      <c r="H65" s="130">
        <f>+G65-C65</f>
        <v>-1426654161.72</v>
      </c>
    </row>
    <row r="66" spans="1:8" ht="9.75" customHeight="1">
      <c r="A66" s="100" t="s">
        <v>312</v>
      </c>
      <c r="B66" s="4"/>
      <c r="C66" s="118">
        <f aca="true" t="shared" si="7" ref="C66:H66">+C67+C68</f>
        <v>0</v>
      </c>
      <c r="D66" s="118">
        <f t="shared" si="7"/>
        <v>0</v>
      </c>
      <c r="E66" s="102">
        <f t="shared" si="7"/>
        <v>0</v>
      </c>
      <c r="F66" s="102">
        <f>+F67+F68</f>
        <v>0</v>
      </c>
      <c r="G66" s="102">
        <f t="shared" si="7"/>
        <v>0</v>
      </c>
      <c r="H66" s="130">
        <f t="shared" si="7"/>
        <v>0</v>
      </c>
    </row>
    <row r="67" spans="1:8" ht="21.75" customHeight="1">
      <c r="A67" s="127" t="s">
        <v>313</v>
      </c>
      <c r="B67" s="4"/>
      <c r="C67" s="134">
        <v>0</v>
      </c>
      <c r="D67" s="134">
        <v>0</v>
      </c>
      <c r="E67" s="135">
        <v>0</v>
      </c>
      <c r="F67" s="135">
        <v>0</v>
      </c>
      <c r="G67" s="135">
        <v>0</v>
      </c>
      <c r="H67" s="128">
        <f>+G67-C67</f>
        <v>0</v>
      </c>
    </row>
    <row r="68" spans="1:8" ht="9.75" customHeight="1">
      <c r="A68" s="127" t="s">
        <v>314</v>
      </c>
      <c r="B68" s="4"/>
      <c r="C68" s="118">
        <v>0</v>
      </c>
      <c r="D68" s="118">
        <v>0</v>
      </c>
      <c r="E68" s="102">
        <v>0</v>
      </c>
      <c r="F68" s="102">
        <v>0</v>
      </c>
      <c r="G68" s="102">
        <v>0</v>
      </c>
      <c r="H68" s="130">
        <f>+G68-C68</f>
        <v>0</v>
      </c>
    </row>
    <row r="69" spans="1:8" ht="22.5" customHeight="1">
      <c r="A69" s="100" t="s">
        <v>315</v>
      </c>
      <c r="B69" s="4"/>
      <c r="C69" s="134">
        <v>0</v>
      </c>
      <c r="D69" s="134">
        <v>0</v>
      </c>
      <c r="E69" s="134">
        <v>0</v>
      </c>
      <c r="F69" s="134">
        <v>0</v>
      </c>
      <c r="G69" s="134">
        <v>0</v>
      </c>
      <c r="H69" s="129">
        <f>+G69-C69</f>
        <v>0</v>
      </c>
    </row>
    <row r="70" spans="1:8" ht="9.75" customHeight="1">
      <c r="A70" s="100" t="s">
        <v>316</v>
      </c>
      <c r="B70" s="4"/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25">
        <f>+G70-C70</f>
        <v>0</v>
      </c>
    </row>
    <row r="71" spans="1:8" ht="9.75" customHeight="1">
      <c r="A71" s="240" t="s">
        <v>317</v>
      </c>
      <c r="B71" s="4"/>
      <c r="C71" s="131">
        <f aca="true" t="shared" si="8" ref="C71:H71">+C52+C61+C66+C69+C70</f>
        <v>15049982560</v>
      </c>
      <c r="D71" s="131">
        <f t="shared" si="8"/>
        <v>0</v>
      </c>
      <c r="E71" s="131">
        <f t="shared" si="8"/>
        <v>15049982560</v>
      </c>
      <c r="F71" s="131">
        <f>+F52+F61+F66+F69+F70</f>
        <v>4267035319.87</v>
      </c>
      <c r="G71" s="131">
        <f t="shared" si="8"/>
        <v>4267035319.87</v>
      </c>
      <c r="H71" s="131">
        <f t="shared" si="8"/>
        <v>-10782947240.13</v>
      </c>
    </row>
    <row r="72" spans="1:8" ht="3" customHeight="1">
      <c r="A72" s="240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97" t="s">
        <v>318</v>
      </c>
      <c r="B74" s="4"/>
      <c r="C74" s="131">
        <f aca="true" t="shared" si="9" ref="C74:H74">+C76</f>
        <v>0</v>
      </c>
      <c r="D74" s="131">
        <f t="shared" si="9"/>
        <v>0</v>
      </c>
      <c r="E74" s="131">
        <f t="shared" si="9"/>
        <v>0</v>
      </c>
      <c r="F74" s="131">
        <f t="shared" si="9"/>
        <v>0</v>
      </c>
      <c r="G74" s="131">
        <f t="shared" si="9"/>
        <v>0</v>
      </c>
      <c r="H74" s="131">
        <f t="shared" si="9"/>
        <v>0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00" t="s">
        <v>319</v>
      </c>
      <c r="B76" s="4"/>
      <c r="C76" s="118">
        <v>0</v>
      </c>
      <c r="D76" s="118">
        <v>0</v>
      </c>
      <c r="E76" s="118">
        <f>+C76+D76</f>
        <v>0</v>
      </c>
      <c r="F76" s="118">
        <v>0</v>
      </c>
      <c r="G76" s="118">
        <v>0</v>
      </c>
      <c r="H76" s="125">
        <f>+G76-C76</f>
        <v>0</v>
      </c>
    </row>
    <row r="77" spans="1:8" s="141" customFormat="1" ht="13.5" customHeight="1">
      <c r="A77" s="137" t="s">
        <v>320</v>
      </c>
      <c r="B77" s="138"/>
      <c r="C77" s="139">
        <f aca="true" t="shared" si="10" ref="C77:H77">+C45+C71+C74</f>
        <v>28226585829</v>
      </c>
      <c r="D77" s="139">
        <f t="shared" si="10"/>
        <v>221926749.07</v>
      </c>
      <c r="E77" s="139">
        <f t="shared" si="10"/>
        <v>28448512578.07</v>
      </c>
      <c r="F77" s="139">
        <f t="shared" si="10"/>
        <v>9036426108.74</v>
      </c>
      <c r="G77" s="139">
        <f>+G45+G71+G74</f>
        <v>9036426108.74</v>
      </c>
      <c r="H77" s="140">
        <f t="shared" si="10"/>
        <v>-19190159720.26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142" t="s">
        <v>321</v>
      </c>
      <c r="B79" s="4"/>
      <c r="C79" s="4"/>
      <c r="D79" s="4"/>
      <c r="E79" s="4"/>
      <c r="F79" s="4"/>
      <c r="G79" s="4"/>
      <c r="H79" s="4"/>
    </row>
    <row r="80" spans="1:8" ht="3.75" customHeight="1">
      <c r="A80" s="143"/>
      <c r="B80" s="4"/>
      <c r="C80" s="4"/>
      <c r="D80" s="4"/>
      <c r="E80" s="4"/>
      <c r="F80" s="4"/>
      <c r="G80" s="4"/>
      <c r="H80" s="4"/>
    </row>
    <row r="81" spans="1:8" ht="9.75" customHeight="1">
      <c r="A81" s="241" t="s">
        <v>322</v>
      </c>
      <c r="B81" s="4"/>
      <c r="C81" s="118">
        <f>+C76</f>
        <v>0</v>
      </c>
      <c r="D81" s="118">
        <f>+D76</f>
        <v>0</v>
      </c>
      <c r="E81" s="118">
        <f>+E76</f>
        <v>0</v>
      </c>
      <c r="F81" s="118">
        <f>+F76</f>
        <v>0</v>
      </c>
      <c r="G81" s="118">
        <f>+G76</f>
        <v>0</v>
      </c>
      <c r="H81" s="125">
        <f>+G81-C81</f>
        <v>0</v>
      </c>
    </row>
    <row r="82" spans="1:8" ht="12.75">
      <c r="A82" s="241"/>
      <c r="B82" s="4"/>
      <c r="C82" s="4"/>
      <c r="D82" s="4"/>
      <c r="E82" s="4"/>
      <c r="F82" s="4"/>
      <c r="G82" s="4"/>
      <c r="H82" s="4"/>
    </row>
    <row r="83" spans="1:8" ht="9.75" customHeight="1">
      <c r="A83" s="241" t="s">
        <v>323</v>
      </c>
      <c r="B83" s="4"/>
      <c r="C83" s="118">
        <v>0</v>
      </c>
      <c r="D83" s="118">
        <v>0</v>
      </c>
      <c r="E83" s="118">
        <v>0</v>
      </c>
      <c r="F83" s="118">
        <v>0</v>
      </c>
      <c r="G83" s="118">
        <v>0</v>
      </c>
      <c r="H83" s="125">
        <f>+G83-C83</f>
        <v>0</v>
      </c>
    </row>
    <row r="84" spans="1:8" ht="12.75">
      <c r="A84" s="241"/>
      <c r="B84" s="4"/>
      <c r="C84" s="4"/>
      <c r="D84" s="4"/>
      <c r="E84" s="4"/>
      <c r="F84" s="4"/>
      <c r="G84" s="4"/>
      <c r="H84" s="4"/>
    </row>
    <row r="85" spans="1:8" ht="12.75">
      <c r="A85" s="144" t="s">
        <v>324</v>
      </c>
      <c r="B85" s="5"/>
      <c r="C85" s="145">
        <f>+C81+C83</f>
        <v>0</v>
      </c>
      <c r="D85" s="145">
        <f>+D83+D81</f>
        <v>0</v>
      </c>
      <c r="E85" s="145">
        <f>+E83+E81</f>
        <v>0</v>
      </c>
      <c r="F85" s="145">
        <f>+F83+F81</f>
        <v>0</v>
      </c>
      <c r="G85" s="145">
        <f>+G83+G81</f>
        <v>0</v>
      </c>
      <c r="H85" s="146">
        <f>+H83+H81</f>
        <v>0</v>
      </c>
    </row>
    <row r="86" ht="11.25" customHeight="1"/>
  </sheetData>
  <sheetProtection/>
  <mergeCells count="19">
    <mergeCell ref="E7:E9"/>
    <mergeCell ref="F7:F10"/>
    <mergeCell ref="G7:G10"/>
    <mergeCell ref="E31:E32"/>
    <mergeCell ref="F31:F32"/>
    <mergeCell ref="G31:G32"/>
    <mergeCell ref="H31:H32"/>
    <mergeCell ref="A1:H4"/>
    <mergeCell ref="A5:A10"/>
    <mergeCell ref="C5:G6"/>
    <mergeCell ref="H5:H10"/>
    <mergeCell ref="C7:C10"/>
    <mergeCell ref="D7:D10"/>
    <mergeCell ref="A45:A46"/>
    <mergeCell ref="A71:A72"/>
    <mergeCell ref="A81:A82"/>
    <mergeCell ref="A83:A84"/>
    <mergeCell ref="A31:A32"/>
    <mergeCell ref="C31:C3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73" t="s">
        <v>325</v>
      </c>
      <c r="B1" s="274"/>
      <c r="C1" s="274"/>
      <c r="D1" s="274"/>
      <c r="E1" s="274"/>
      <c r="F1" s="274"/>
      <c r="G1" s="274"/>
      <c r="H1" s="274"/>
      <c r="I1" s="275"/>
    </row>
    <row r="2" spans="1:9" ht="11.25" customHeight="1">
      <c r="A2" s="276"/>
      <c r="B2" s="277"/>
      <c r="C2" s="277"/>
      <c r="D2" s="277"/>
      <c r="E2" s="277"/>
      <c r="F2" s="277"/>
      <c r="G2" s="277"/>
      <c r="H2" s="277"/>
      <c r="I2" s="278"/>
    </row>
    <row r="3" spans="1:9" ht="11.25" customHeight="1">
      <c r="A3" s="276"/>
      <c r="B3" s="277"/>
      <c r="C3" s="277"/>
      <c r="D3" s="277"/>
      <c r="E3" s="277"/>
      <c r="F3" s="277"/>
      <c r="G3" s="277"/>
      <c r="H3" s="277"/>
      <c r="I3" s="278"/>
    </row>
    <row r="4" spans="1:9" ht="11.25" customHeight="1">
      <c r="A4" s="276"/>
      <c r="B4" s="277"/>
      <c r="C4" s="277"/>
      <c r="D4" s="277"/>
      <c r="E4" s="277"/>
      <c r="F4" s="277"/>
      <c r="G4" s="277"/>
      <c r="H4" s="277"/>
      <c r="I4" s="278"/>
    </row>
    <row r="5" spans="1:9" ht="16.5" customHeight="1">
      <c r="A5" s="279"/>
      <c r="B5" s="280"/>
      <c r="C5" s="280"/>
      <c r="D5" s="280"/>
      <c r="E5" s="280"/>
      <c r="F5" s="280"/>
      <c r="G5" s="280"/>
      <c r="H5" s="280"/>
      <c r="I5" s="281"/>
    </row>
    <row r="6" spans="1:9" ht="12.75">
      <c r="A6" s="254" t="s">
        <v>0</v>
      </c>
      <c r="B6" s="282"/>
      <c r="C6" s="285" t="s">
        <v>326</v>
      </c>
      <c r="D6" s="285"/>
      <c r="E6" s="285"/>
      <c r="F6" s="285"/>
      <c r="G6" s="285"/>
      <c r="H6" s="286" t="s">
        <v>327</v>
      </c>
      <c r="I6" s="286"/>
    </row>
    <row r="7" spans="1:9" ht="12.75">
      <c r="A7" s="255"/>
      <c r="B7" s="283"/>
      <c r="C7" s="257" t="s">
        <v>328</v>
      </c>
      <c r="D7" s="285" t="s">
        <v>329</v>
      </c>
      <c r="E7" s="257" t="s">
        <v>330</v>
      </c>
      <c r="F7" s="257" t="s">
        <v>219</v>
      </c>
      <c r="G7" s="257" t="s">
        <v>236</v>
      </c>
      <c r="H7" s="286"/>
      <c r="I7" s="286"/>
    </row>
    <row r="8" spans="1:9" ht="12.75">
      <c r="A8" s="256"/>
      <c r="B8" s="284"/>
      <c r="C8" s="259"/>
      <c r="D8" s="285"/>
      <c r="E8" s="259"/>
      <c r="F8" s="259"/>
      <c r="G8" s="259"/>
      <c r="H8" s="286"/>
      <c r="I8" s="286"/>
    </row>
    <row r="9" spans="1:9" ht="2.25" customHeight="1">
      <c r="A9" s="50"/>
      <c r="B9" s="51"/>
      <c r="C9" s="51"/>
      <c r="D9" s="51"/>
      <c r="E9" s="51"/>
      <c r="F9" s="51"/>
      <c r="G9" s="51"/>
      <c r="H9" s="117"/>
      <c r="I9" s="51"/>
    </row>
    <row r="10" spans="1:9" ht="9" customHeight="1">
      <c r="A10" s="147" t="s">
        <v>331</v>
      </c>
      <c r="B10" s="4"/>
      <c r="C10" s="148">
        <f aca="true" t="shared" si="0" ref="C10:H10">+C12+C21+C32+C43+C55+C66+C71+C81+C86</f>
        <v>13176603268.999998</v>
      </c>
      <c r="D10" s="148">
        <f t="shared" si="0"/>
        <v>601290631.0899999</v>
      </c>
      <c r="E10" s="148">
        <f t="shared" si="0"/>
        <v>13777893900.09</v>
      </c>
      <c r="F10" s="148">
        <f t="shared" si="0"/>
        <v>3678372093.68</v>
      </c>
      <c r="G10" s="148">
        <f t="shared" si="0"/>
        <v>3428997184.73</v>
      </c>
      <c r="H10" s="262">
        <f t="shared" si="0"/>
        <v>10099521806.41</v>
      </c>
      <c r="I10" s="263"/>
    </row>
    <row r="11" spans="1:9" ht="2.25" customHeight="1">
      <c r="A11" s="3"/>
      <c r="B11" s="4"/>
      <c r="C11" s="4"/>
      <c r="D11" s="4"/>
      <c r="E11" s="4"/>
      <c r="F11" s="4"/>
      <c r="G11" s="4"/>
      <c r="H11" s="13"/>
      <c r="I11" s="4"/>
    </row>
    <row r="12" spans="1:9" s="126" customFormat="1" ht="9" customHeight="1">
      <c r="A12" s="149" t="s">
        <v>332</v>
      </c>
      <c r="B12" s="120"/>
      <c r="C12" s="150">
        <f>SUM(C13:C19)</f>
        <v>3790642508.0900006</v>
      </c>
      <c r="D12" s="150">
        <f>SUM(D13:D19)</f>
        <v>345889.00000000175</v>
      </c>
      <c r="E12" s="150">
        <f>SUM(E13:E19)</f>
        <v>3790988397.09</v>
      </c>
      <c r="F12" s="150">
        <f>SUM(F13:F19)</f>
        <v>686804816.0099999</v>
      </c>
      <c r="G12" s="150">
        <f>SUM(G13:G19)</f>
        <v>679103212.36</v>
      </c>
      <c r="H12" s="260">
        <f>SUM(H13:I19)</f>
        <v>3104183581.0800004</v>
      </c>
      <c r="I12" s="261"/>
    </row>
    <row r="13" spans="1:9" s="126" customFormat="1" ht="9" customHeight="1">
      <c r="A13" s="151" t="s">
        <v>333</v>
      </c>
      <c r="B13" s="120"/>
      <c r="C13" s="150">
        <v>1356013118.74</v>
      </c>
      <c r="D13" s="150">
        <v>-10629095.94</v>
      </c>
      <c r="E13" s="150">
        <f>SUM(C13:D13)</f>
        <v>1345384022.8</v>
      </c>
      <c r="F13" s="150">
        <v>310509206.34</v>
      </c>
      <c r="G13" s="150">
        <v>307698645.06</v>
      </c>
      <c r="H13" s="260">
        <f>+E13-F13</f>
        <v>1034874816.46</v>
      </c>
      <c r="I13" s="261"/>
    </row>
    <row r="14" spans="1:9" s="126" customFormat="1" ht="9" customHeight="1">
      <c r="A14" s="151" t="s">
        <v>334</v>
      </c>
      <c r="B14" s="120"/>
      <c r="C14" s="150">
        <v>124803565.78</v>
      </c>
      <c r="D14" s="150">
        <v>9301276.89</v>
      </c>
      <c r="E14" s="150">
        <f aca="true" t="shared" si="1" ref="E14:E19">SUM(C14:D14)</f>
        <v>134104842.67</v>
      </c>
      <c r="F14" s="150">
        <v>35783006.97</v>
      </c>
      <c r="G14" s="150">
        <v>35732250.73</v>
      </c>
      <c r="H14" s="260">
        <f aca="true" t="shared" si="2" ref="H14:H19">+E14-F14</f>
        <v>98321835.7</v>
      </c>
      <c r="I14" s="261"/>
    </row>
    <row r="15" spans="1:9" s="126" customFormat="1" ht="9" customHeight="1">
      <c r="A15" s="151" t="s">
        <v>335</v>
      </c>
      <c r="B15" s="120"/>
      <c r="C15" s="150">
        <v>805672519.86</v>
      </c>
      <c r="D15" s="150">
        <v>11171019.71</v>
      </c>
      <c r="E15" s="150">
        <f t="shared" si="1"/>
        <v>816843539.57</v>
      </c>
      <c r="F15" s="150">
        <v>120581311.79</v>
      </c>
      <c r="G15" s="150">
        <v>120139428.75</v>
      </c>
      <c r="H15" s="260">
        <f t="shared" si="2"/>
        <v>696262227.7800001</v>
      </c>
      <c r="I15" s="261"/>
    </row>
    <row r="16" spans="1:9" s="126" customFormat="1" ht="9" customHeight="1">
      <c r="A16" s="151" t="s">
        <v>336</v>
      </c>
      <c r="B16" s="120"/>
      <c r="C16" s="150">
        <v>452028481.36</v>
      </c>
      <c r="D16" s="150">
        <v>-8764996.9</v>
      </c>
      <c r="E16" s="150">
        <f t="shared" si="1"/>
        <v>443263484.46000004</v>
      </c>
      <c r="F16" s="150">
        <v>100354042.09</v>
      </c>
      <c r="G16" s="150">
        <v>99214959.55</v>
      </c>
      <c r="H16" s="260">
        <f t="shared" si="2"/>
        <v>342909442.37</v>
      </c>
      <c r="I16" s="261"/>
    </row>
    <row r="17" spans="1:9" s="126" customFormat="1" ht="9" customHeight="1">
      <c r="A17" s="151" t="s">
        <v>337</v>
      </c>
      <c r="B17" s="120"/>
      <c r="C17" s="150">
        <v>665779332.21</v>
      </c>
      <c r="D17" s="150">
        <v>-1550588.38</v>
      </c>
      <c r="E17" s="150">
        <f t="shared" si="1"/>
        <v>664228743.83</v>
      </c>
      <c r="F17" s="150">
        <v>104813074.78</v>
      </c>
      <c r="G17" s="150">
        <v>101722211.91</v>
      </c>
      <c r="H17" s="260">
        <f t="shared" si="2"/>
        <v>559415669.0500001</v>
      </c>
      <c r="I17" s="261"/>
    </row>
    <row r="18" spans="1:9" s="126" customFormat="1" ht="9" customHeight="1">
      <c r="A18" s="151" t="s">
        <v>338</v>
      </c>
      <c r="B18" s="120"/>
      <c r="C18" s="150">
        <v>309196229.8</v>
      </c>
      <c r="D18" s="150">
        <v>-193552.02</v>
      </c>
      <c r="E18" s="150">
        <f t="shared" si="1"/>
        <v>309002677.78000003</v>
      </c>
      <c r="F18" s="150">
        <v>0</v>
      </c>
      <c r="G18" s="150">
        <v>0</v>
      </c>
      <c r="H18" s="260">
        <f t="shared" si="2"/>
        <v>309002677.78000003</v>
      </c>
      <c r="I18" s="261"/>
    </row>
    <row r="19" spans="1:9" s="126" customFormat="1" ht="9" customHeight="1">
      <c r="A19" s="151" t="s">
        <v>339</v>
      </c>
      <c r="B19" s="120"/>
      <c r="C19" s="150">
        <v>77149260.34</v>
      </c>
      <c r="D19" s="150">
        <v>1011825.64</v>
      </c>
      <c r="E19" s="150">
        <f t="shared" si="1"/>
        <v>78161085.98</v>
      </c>
      <c r="F19" s="150">
        <v>14764174.04</v>
      </c>
      <c r="G19" s="150">
        <v>14595716.36</v>
      </c>
      <c r="H19" s="260">
        <f t="shared" si="2"/>
        <v>63396911.940000005</v>
      </c>
      <c r="I19" s="261"/>
    </row>
    <row r="20" spans="1:9" s="126" customFormat="1" ht="2.25" customHeight="1">
      <c r="A20" s="122"/>
      <c r="B20" s="120"/>
      <c r="C20" s="120"/>
      <c r="D20" s="120"/>
      <c r="E20" s="120"/>
      <c r="F20" s="120"/>
      <c r="G20" s="120"/>
      <c r="H20" s="121"/>
      <c r="I20" s="120"/>
    </row>
    <row r="21" spans="1:9" s="126" customFormat="1" ht="9" customHeight="1">
      <c r="A21" s="149" t="s">
        <v>340</v>
      </c>
      <c r="B21" s="120"/>
      <c r="C21" s="150">
        <f>SUM(C22:C30)</f>
        <v>232792805.65</v>
      </c>
      <c r="D21" s="150">
        <f>SUM(D22:D30)</f>
        <v>3297131.76</v>
      </c>
      <c r="E21" s="150">
        <f>SUM(E22:E30)</f>
        <v>236089937.40999997</v>
      </c>
      <c r="F21" s="150">
        <f>SUM(F22:F30)</f>
        <v>35135671.650000006</v>
      </c>
      <c r="G21" s="150">
        <f>SUM(G22:G30)</f>
        <v>19917793.93</v>
      </c>
      <c r="H21" s="260">
        <f>SUM(H22:I30)</f>
        <v>200954265.76</v>
      </c>
      <c r="I21" s="261"/>
    </row>
    <row r="22" spans="1:9" s="126" customFormat="1" ht="9" customHeight="1">
      <c r="A22" s="151" t="s">
        <v>341</v>
      </c>
      <c r="B22" s="120"/>
      <c r="C22" s="152">
        <v>59957477.79</v>
      </c>
      <c r="D22" s="152">
        <v>3314364.51</v>
      </c>
      <c r="E22" s="152">
        <f>SUM(C22:D22)</f>
        <v>63271842.3</v>
      </c>
      <c r="F22" s="152">
        <v>373074.83</v>
      </c>
      <c r="G22" s="152">
        <v>51095.93</v>
      </c>
      <c r="H22" s="260">
        <f aca="true" t="shared" si="3" ref="H22:H30">+E22-F22</f>
        <v>62898767.47</v>
      </c>
      <c r="I22" s="261"/>
    </row>
    <row r="23" spans="1:9" s="126" customFormat="1" ht="9" customHeight="1">
      <c r="A23" s="151" t="s">
        <v>342</v>
      </c>
      <c r="B23" s="120"/>
      <c r="C23" s="150">
        <v>30540055.15</v>
      </c>
      <c r="D23" s="150">
        <v>-203248.14</v>
      </c>
      <c r="E23" s="152">
        <f aca="true" t="shared" si="4" ref="E23:E30">SUM(C23:D23)</f>
        <v>30336807.009999998</v>
      </c>
      <c r="F23" s="150">
        <v>11045087.63</v>
      </c>
      <c r="G23" s="150">
        <v>10741532.64</v>
      </c>
      <c r="H23" s="260">
        <f t="shared" si="3"/>
        <v>19291719.379999995</v>
      </c>
      <c r="I23" s="261"/>
    </row>
    <row r="24" spans="1:9" s="126" customFormat="1" ht="9" customHeight="1">
      <c r="A24" s="151" t="s">
        <v>343</v>
      </c>
      <c r="B24" s="120"/>
      <c r="C24" s="152">
        <v>370506</v>
      </c>
      <c r="D24" s="152">
        <v>20200</v>
      </c>
      <c r="E24" s="152">
        <f t="shared" si="4"/>
        <v>390706</v>
      </c>
      <c r="F24" s="152">
        <v>0</v>
      </c>
      <c r="G24" s="152">
        <v>0</v>
      </c>
      <c r="H24" s="260">
        <f t="shared" si="3"/>
        <v>390706</v>
      </c>
      <c r="I24" s="261"/>
    </row>
    <row r="25" spans="1:9" s="126" customFormat="1" ht="9" customHeight="1">
      <c r="A25" s="151" t="s">
        <v>344</v>
      </c>
      <c r="B25" s="120"/>
      <c r="C25" s="150">
        <v>13305491.43</v>
      </c>
      <c r="D25" s="150">
        <v>541193.17</v>
      </c>
      <c r="E25" s="152">
        <f t="shared" si="4"/>
        <v>13846684.6</v>
      </c>
      <c r="F25" s="150">
        <v>216109.76</v>
      </c>
      <c r="G25" s="150">
        <v>37143.91</v>
      </c>
      <c r="H25" s="260">
        <f t="shared" si="3"/>
        <v>13630574.84</v>
      </c>
      <c r="I25" s="261"/>
    </row>
    <row r="26" spans="1:9" s="126" customFormat="1" ht="9" customHeight="1">
      <c r="A26" s="151" t="s">
        <v>345</v>
      </c>
      <c r="B26" s="120"/>
      <c r="C26" s="150">
        <v>13564085.26</v>
      </c>
      <c r="D26" s="150">
        <v>252704.79</v>
      </c>
      <c r="E26" s="152">
        <f t="shared" si="4"/>
        <v>13816790.049999999</v>
      </c>
      <c r="F26" s="150">
        <v>15411.51</v>
      </c>
      <c r="G26" s="150">
        <v>6135</v>
      </c>
      <c r="H26" s="260">
        <f t="shared" si="3"/>
        <v>13801378.54</v>
      </c>
      <c r="I26" s="261"/>
    </row>
    <row r="27" spans="1:9" s="126" customFormat="1" ht="9" customHeight="1">
      <c r="A27" s="151" t="s">
        <v>346</v>
      </c>
      <c r="B27" s="120"/>
      <c r="C27" s="150">
        <v>86125902.05</v>
      </c>
      <c r="D27" s="150">
        <v>5000</v>
      </c>
      <c r="E27" s="152">
        <f t="shared" si="4"/>
        <v>86130902.05</v>
      </c>
      <c r="F27" s="150">
        <v>23278963.33</v>
      </c>
      <c r="G27" s="150">
        <v>9032369.32</v>
      </c>
      <c r="H27" s="260">
        <f t="shared" si="3"/>
        <v>62851938.72</v>
      </c>
      <c r="I27" s="261"/>
    </row>
    <row r="28" spans="1:9" s="126" customFormat="1" ht="9" customHeight="1">
      <c r="A28" s="151" t="s">
        <v>347</v>
      </c>
      <c r="B28" s="120"/>
      <c r="C28" s="152">
        <v>9233473.43</v>
      </c>
      <c r="D28" s="152">
        <v>-1006677.04</v>
      </c>
      <c r="E28" s="152">
        <f t="shared" si="4"/>
        <v>8226796.39</v>
      </c>
      <c r="F28" s="152">
        <v>49614.59</v>
      </c>
      <c r="G28" s="152">
        <v>573.18</v>
      </c>
      <c r="H28" s="260">
        <f t="shared" si="3"/>
        <v>8177181.8</v>
      </c>
      <c r="I28" s="261"/>
    </row>
    <row r="29" spans="1:9" s="126" customFormat="1" ht="9" customHeight="1">
      <c r="A29" s="151" t="s">
        <v>348</v>
      </c>
      <c r="B29" s="120"/>
      <c r="C29" s="150">
        <v>12550</v>
      </c>
      <c r="D29" s="150">
        <v>0</v>
      </c>
      <c r="E29" s="152">
        <f t="shared" si="4"/>
        <v>12550</v>
      </c>
      <c r="F29" s="150">
        <v>0</v>
      </c>
      <c r="G29" s="150">
        <v>0</v>
      </c>
      <c r="H29" s="260">
        <f t="shared" si="3"/>
        <v>12550</v>
      </c>
      <c r="I29" s="261"/>
    </row>
    <row r="30" spans="1:9" s="126" customFormat="1" ht="9" customHeight="1">
      <c r="A30" s="151" t="s">
        <v>349</v>
      </c>
      <c r="B30" s="120"/>
      <c r="C30" s="150">
        <v>19683264.54</v>
      </c>
      <c r="D30" s="150">
        <v>373594.47</v>
      </c>
      <c r="E30" s="152">
        <f t="shared" si="4"/>
        <v>20056859.009999998</v>
      </c>
      <c r="F30" s="150">
        <v>157410</v>
      </c>
      <c r="G30" s="150">
        <v>48943.95</v>
      </c>
      <c r="H30" s="260">
        <f t="shared" si="3"/>
        <v>19899449.009999998</v>
      </c>
      <c r="I30" s="261"/>
    </row>
    <row r="31" spans="1:9" s="126" customFormat="1" ht="2.25" customHeight="1">
      <c r="A31" s="122"/>
      <c r="B31" s="120"/>
      <c r="C31" s="120"/>
      <c r="D31" s="120"/>
      <c r="E31" s="120"/>
      <c r="F31" s="120"/>
      <c r="G31" s="120"/>
      <c r="H31" s="121"/>
      <c r="I31" s="120"/>
    </row>
    <row r="32" spans="1:9" s="126" customFormat="1" ht="9" customHeight="1">
      <c r="A32" s="149" t="s">
        <v>350</v>
      </c>
      <c r="B32" s="120"/>
      <c r="C32" s="150">
        <f>SUM(C33:C41)</f>
        <v>300464973.32000005</v>
      </c>
      <c r="D32" s="150">
        <f>SUM(D33:D41)</f>
        <v>4934354.1899999995</v>
      </c>
      <c r="E32" s="150">
        <f>SUM(E33:E41)</f>
        <v>305399327.51</v>
      </c>
      <c r="F32" s="150">
        <f>SUM(F33:F41)</f>
        <v>134888902.51</v>
      </c>
      <c r="G32" s="150">
        <f>SUM(G33:G41)</f>
        <v>109220654.93</v>
      </c>
      <c r="H32" s="260">
        <f>SUM(H33:I41)</f>
        <v>170510425</v>
      </c>
      <c r="I32" s="261"/>
    </row>
    <row r="33" spans="1:9" s="126" customFormat="1" ht="9" customHeight="1">
      <c r="A33" s="151" t="s">
        <v>351</v>
      </c>
      <c r="B33" s="120"/>
      <c r="C33" s="150">
        <v>28421803.93</v>
      </c>
      <c r="D33" s="150">
        <v>30102</v>
      </c>
      <c r="E33" s="150">
        <f>SUM(C33:D33)</f>
        <v>28451905.93</v>
      </c>
      <c r="F33" s="150">
        <v>6031283.31</v>
      </c>
      <c r="G33" s="150">
        <v>4643435.62</v>
      </c>
      <c r="H33" s="260">
        <f aca="true" t="shared" si="5" ref="H33:H41">+E33-F33</f>
        <v>22420622.62</v>
      </c>
      <c r="I33" s="261"/>
    </row>
    <row r="34" spans="1:9" s="126" customFormat="1" ht="9" customHeight="1">
      <c r="A34" s="151" t="s">
        <v>352</v>
      </c>
      <c r="B34" s="120"/>
      <c r="C34" s="150">
        <v>40699736.66</v>
      </c>
      <c r="D34" s="150">
        <v>-2675208.97</v>
      </c>
      <c r="E34" s="150">
        <f aca="true" t="shared" si="6" ref="E34:E41">SUM(C34:D34)</f>
        <v>38024527.69</v>
      </c>
      <c r="F34" s="150">
        <v>4412869.09</v>
      </c>
      <c r="G34" s="150">
        <v>2749685.95</v>
      </c>
      <c r="H34" s="260">
        <f t="shared" si="5"/>
        <v>33611658.599999994</v>
      </c>
      <c r="I34" s="261"/>
    </row>
    <row r="35" spans="1:9" s="126" customFormat="1" ht="9" customHeight="1">
      <c r="A35" s="151" t="s">
        <v>353</v>
      </c>
      <c r="B35" s="120"/>
      <c r="C35" s="152">
        <v>37855881.44</v>
      </c>
      <c r="D35" s="152">
        <v>-3982799.65</v>
      </c>
      <c r="E35" s="150">
        <f t="shared" si="6"/>
        <v>33873081.79</v>
      </c>
      <c r="F35" s="152">
        <v>437603.76</v>
      </c>
      <c r="G35" s="152">
        <v>369326.16</v>
      </c>
      <c r="H35" s="260">
        <f t="shared" si="5"/>
        <v>33435478.029999997</v>
      </c>
      <c r="I35" s="261"/>
    </row>
    <row r="36" spans="1:9" s="126" customFormat="1" ht="9" customHeight="1">
      <c r="A36" s="151" t="s">
        <v>354</v>
      </c>
      <c r="B36" s="120"/>
      <c r="C36" s="150">
        <v>54579458.89</v>
      </c>
      <c r="D36" s="150">
        <v>9584108.17</v>
      </c>
      <c r="E36" s="150">
        <f t="shared" si="6"/>
        <v>64163567.06</v>
      </c>
      <c r="F36" s="150">
        <v>89857604.88</v>
      </c>
      <c r="G36" s="150">
        <v>89666126.03</v>
      </c>
      <c r="H36" s="260">
        <f t="shared" si="5"/>
        <v>-25694037.819999993</v>
      </c>
      <c r="I36" s="261"/>
    </row>
    <row r="37" spans="1:9" s="126" customFormat="1" ht="9" customHeight="1">
      <c r="A37" s="151" t="s">
        <v>355</v>
      </c>
      <c r="B37" s="120"/>
      <c r="C37" s="152">
        <v>14091203.2</v>
      </c>
      <c r="D37" s="152">
        <v>878506.6</v>
      </c>
      <c r="E37" s="150">
        <f t="shared" si="6"/>
        <v>14969709.799999999</v>
      </c>
      <c r="F37" s="152">
        <v>219232.28</v>
      </c>
      <c r="G37" s="152">
        <v>56109.74</v>
      </c>
      <c r="H37" s="260">
        <f t="shared" si="5"/>
        <v>14750477.52</v>
      </c>
      <c r="I37" s="261"/>
    </row>
    <row r="38" spans="1:9" s="126" customFormat="1" ht="9" customHeight="1">
      <c r="A38" s="151" t="s">
        <v>356</v>
      </c>
      <c r="B38" s="120"/>
      <c r="C38" s="150">
        <v>40097251.42</v>
      </c>
      <c r="D38" s="150">
        <v>43781</v>
      </c>
      <c r="E38" s="150">
        <f t="shared" si="6"/>
        <v>40141032.42</v>
      </c>
      <c r="F38" s="150">
        <v>9791322.63</v>
      </c>
      <c r="G38" s="150">
        <v>7093893.12</v>
      </c>
      <c r="H38" s="260">
        <f t="shared" si="5"/>
        <v>30349709.79</v>
      </c>
      <c r="I38" s="261"/>
    </row>
    <row r="39" spans="1:9" s="126" customFormat="1" ht="9" customHeight="1">
      <c r="A39" s="151" t="s">
        <v>357</v>
      </c>
      <c r="B39" s="120"/>
      <c r="C39" s="150">
        <v>24404331.85</v>
      </c>
      <c r="D39" s="150">
        <v>-126268.86</v>
      </c>
      <c r="E39" s="150">
        <f>SUM(C39:D39)</f>
        <v>24278062.990000002</v>
      </c>
      <c r="F39" s="150">
        <v>1252838.26</v>
      </c>
      <c r="G39" s="150">
        <v>855587.12</v>
      </c>
      <c r="H39" s="260">
        <f t="shared" si="5"/>
        <v>23025224.73</v>
      </c>
      <c r="I39" s="261"/>
    </row>
    <row r="40" spans="1:9" s="126" customFormat="1" ht="9" customHeight="1">
      <c r="A40" s="151" t="s">
        <v>358</v>
      </c>
      <c r="B40" s="120"/>
      <c r="C40" s="150">
        <v>21504151.39</v>
      </c>
      <c r="D40" s="150">
        <v>1191676.98</v>
      </c>
      <c r="E40" s="150">
        <f t="shared" si="6"/>
        <v>22695828.37</v>
      </c>
      <c r="F40" s="150">
        <v>3877084.19</v>
      </c>
      <c r="G40" s="150">
        <v>3510483.19</v>
      </c>
      <c r="H40" s="260">
        <f t="shared" si="5"/>
        <v>18818744.18</v>
      </c>
      <c r="I40" s="261"/>
    </row>
    <row r="41" spans="1:9" s="126" customFormat="1" ht="9" customHeight="1">
      <c r="A41" s="151" t="s">
        <v>359</v>
      </c>
      <c r="B41" s="120"/>
      <c r="C41" s="150">
        <v>38811154.54</v>
      </c>
      <c r="D41" s="150">
        <v>-9543.08</v>
      </c>
      <c r="E41" s="150">
        <f t="shared" si="6"/>
        <v>38801611.46</v>
      </c>
      <c r="F41" s="150">
        <v>19009064.11</v>
      </c>
      <c r="G41" s="150">
        <v>276008</v>
      </c>
      <c r="H41" s="260">
        <f t="shared" si="5"/>
        <v>19792547.35</v>
      </c>
      <c r="I41" s="261"/>
    </row>
    <row r="42" spans="1:9" s="126" customFormat="1" ht="2.25" customHeight="1">
      <c r="A42" s="122"/>
      <c r="B42" s="120"/>
      <c r="C42" s="120"/>
      <c r="D42" s="120"/>
      <c r="E42" s="120"/>
      <c r="F42" s="120"/>
      <c r="G42" s="120"/>
      <c r="H42" s="121"/>
      <c r="I42" s="120"/>
    </row>
    <row r="43" spans="1:9" s="126" customFormat="1" ht="9" customHeight="1">
      <c r="A43" s="271" t="s">
        <v>360</v>
      </c>
      <c r="B43" s="120"/>
      <c r="C43" s="265">
        <f>SUM(C45:C53)</f>
        <v>4925835771.74</v>
      </c>
      <c r="D43" s="265">
        <f>SUM(D45:D53)</f>
        <v>167673255.01</v>
      </c>
      <c r="E43" s="265">
        <f>SUM(E45:E53)</f>
        <v>5093509026.75</v>
      </c>
      <c r="F43" s="265">
        <f>SUM(F45:F53)</f>
        <v>1553503418.37</v>
      </c>
      <c r="G43" s="265">
        <f>SUM(G45:G53)</f>
        <v>1451452857.44</v>
      </c>
      <c r="H43" s="266">
        <f>SUM(H45:I53)</f>
        <v>3540005608.38</v>
      </c>
      <c r="I43" s="267"/>
    </row>
    <row r="44" spans="1:9" s="126" customFormat="1" ht="9" customHeight="1">
      <c r="A44" s="271"/>
      <c r="B44" s="120"/>
      <c r="C44" s="265"/>
      <c r="D44" s="265"/>
      <c r="E44" s="265"/>
      <c r="F44" s="265"/>
      <c r="G44" s="265"/>
      <c r="H44" s="266"/>
      <c r="I44" s="267"/>
    </row>
    <row r="45" spans="1:9" s="126" customFormat="1" ht="9" customHeight="1">
      <c r="A45" s="151" t="s">
        <v>361</v>
      </c>
      <c r="B45" s="120"/>
      <c r="C45" s="152">
        <v>4190147881.25</v>
      </c>
      <c r="D45" s="152">
        <v>167639555.01</v>
      </c>
      <c r="E45" s="152">
        <f>SUM(C45:D45)</f>
        <v>4357787436.26</v>
      </c>
      <c r="F45" s="152">
        <v>1172064603.72</v>
      </c>
      <c r="G45" s="152">
        <v>1111486439.45</v>
      </c>
      <c r="H45" s="260">
        <f aca="true" t="shared" si="7" ref="H45:H53">+E45-F45</f>
        <v>3185722832.54</v>
      </c>
      <c r="I45" s="261"/>
    </row>
    <row r="46" spans="1:9" s="126" customFormat="1" ht="9" customHeight="1">
      <c r="A46" s="151" t="s">
        <v>362</v>
      </c>
      <c r="B46" s="120"/>
      <c r="C46" s="150">
        <v>270326949</v>
      </c>
      <c r="D46" s="150">
        <v>0</v>
      </c>
      <c r="E46" s="152">
        <f aca="true" t="shared" si="8" ref="E46:E53">SUM(C46:D46)</f>
        <v>270326949</v>
      </c>
      <c r="F46" s="150">
        <v>56868892.34</v>
      </c>
      <c r="G46" s="150">
        <v>20000000</v>
      </c>
      <c r="H46" s="260">
        <f t="shared" si="7"/>
        <v>213458056.66</v>
      </c>
      <c r="I46" s="261"/>
    </row>
    <row r="47" spans="1:9" s="126" customFormat="1" ht="9" customHeight="1">
      <c r="A47" s="151" t="s">
        <v>363</v>
      </c>
      <c r="B47" s="120"/>
      <c r="C47" s="150">
        <v>35428526</v>
      </c>
      <c r="D47" s="150">
        <v>0</v>
      </c>
      <c r="E47" s="152">
        <f t="shared" si="8"/>
        <v>35428526</v>
      </c>
      <c r="F47" s="150">
        <v>8622178.95</v>
      </c>
      <c r="G47" s="150">
        <v>7819123.27</v>
      </c>
      <c r="H47" s="260">
        <f t="shared" si="7"/>
        <v>26806347.05</v>
      </c>
      <c r="I47" s="261"/>
    </row>
    <row r="48" spans="1:9" s="126" customFormat="1" ht="9" customHeight="1">
      <c r="A48" s="151" t="s">
        <v>364</v>
      </c>
      <c r="B48" s="120"/>
      <c r="C48" s="150">
        <v>142799551.24</v>
      </c>
      <c r="D48" s="150">
        <v>33700</v>
      </c>
      <c r="E48" s="152">
        <f t="shared" si="8"/>
        <v>142833251.24</v>
      </c>
      <c r="F48" s="150">
        <v>96909209.76</v>
      </c>
      <c r="G48" s="150">
        <v>96362717.66</v>
      </c>
      <c r="H48" s="260">
        <f t="shared" si="7"/>
        <v>45924041.480000004</v>
      </c>
      <c r="I48" s="261"/>
    </row>
    <row r="49" spans="1:9" s="126" customFormat="1" ht="9" customHeight="1">
      <c r="A49" s="151" t="s">
        <v>365</v>
      </c>
      <c r="B49" s="120"/>
      <c r="C49" s="150">
        <v>281432714.25</v>
      </c>
      <c r="D49" s="150">
        <v>0</v>
      </c>
      <c r="E49" s="152">
        <f t="shared" si="8"/>
        <v>281432714.25</v>
      </c>
      <c r="F49" s="150">
        <v>217492580.48</v>
      </c>
      <c r="G49" s="150">
        <v>215216865.94</v>
      </c>
      <c r="H49" s="260">
        <f t="shared" si="7"/>
        <v>63940133.77000001</v>
      </c>
      <c r="I49" s="261"/>
    </row>
    <row r="50" spans="1:9" s="126" customFormat="1" ht="9" customHeight="1">
      <c r="A50" s="151" t="s">
        <v>366</v>
      </c>
      <c r="B50" s="120"/>
      <c r="C50" s="152">
        <v>0</v>
      </c>
      <c r="D50" s="152">
        <v>0</v>
      </c>
      <c r="E50" s="152">
        <f t="shared" si="8"/>
        <v>0</v>
      </c>
      <c r="F50" s="152">
        <v>0</v>
      </c>
      <c r="G50" s="152">
        <v>0</v>
      </c>
      <c r="H50" s="260">
        <f t="shared" si="7"/>
        <v>0</v>
      </c>
      <c r="I50" s="261"/>
    </row>
    <row r="51" spans="1:9" s="126" customFormat="1" ht="9" customHeight="1">
      <c r="A51" s="151" t="s">
        <v>367</v>
      </c>
      <c r="B51" s="120"/>
      <c r="C51" s="150">
        <v>0</v>
      </c>
      <c r="D51" s="150">
        <v>0</v>
      </c>
      <c r="E51" s="152">
        <f t="shared" si="8"/>
        <v>0</v>
      </c>
      <c r="F51" s="150">
        <v>0</v>
      </c>
      <c r="G51" s="150">
        <v>0</v>
      </c>
      <c r="H51" s="260">
        <f t="shared" si="7"/>
        <v>0</v>
      </c>
      <c r="I51" s="261"/>
    </row>
    <row r="52" spans="1:9" s="126" customFormat="1" ht="9" customHeight="1">
      <c r="A52" s="151" t="s">
        <v>368</v>
      </c>
      <c r="B52" s="120"/>
      <c r="C52" s="150">
        <v>5700150</v>
      </c>
      <c r="D52" s="150">
        <v>0</v>
      </c>
      <c r="E52" s="152">
        <f t="shared" si="8"/>
        <v>5700150</v>
      </c>
      <c r="F52" s="150">
        <v>1545953.12</v>
      </c>
      <c r="G52" s="150">
        <v>567711.12</v>
      </c>
      <c r="H52" s="260">
        <f t="shared" si="7"/>
        <v>4154196.88</v>
      </c>
      <c r="I52" s="261"/>
    </row>
    <row r="53" spans="1:9" s="126" customFormat="1" ht="9" customHeight="1">
      <c r="A53" s="151" t="s">
        <v>369</v>
      </c>
      <c r="B53" s="120"/>
      <c r="C53" s="150">
        <v>0</v>
      </c>
      <c r="D53" s="150">
        <v>0</v>
      </c>
      <c r="E53" s="152">
        <f t="shared" si="8"/>
        <v>0</v>
      </c>
      <c r="F53" s="150">
        <v>0</v>
      </c>
      <c r="G53" s="150">
        <v>0</v>
      </c>
      <c r="H53" s="260">
        <f t="shared" si="7"/>
        <v>0</v>
      </c>
      <c r="I53" s="261"/>
    </row>
    <row r="54" spans="1:9" s="126" customFormat="1" ht="2.25" customHeight="1">
      <c r="A54" s="122"/>
      <c r="B54" s="120"/>
      <c r="C54" s="120"/>
      <c r="D54" s="120"/>
      <c r="E54" s="120"/>
      <c r="F54" s="120"/>
      <c r="G54" s="120"/>
      <c r="H54" s="121"/>
      <c r="I54" s="120"/>
    </row>
    <row r="55" spans="1:9" s="126" customFormat="1" ht="9" customHeight="1">
      <c r="A55" s="153" t="s">
        <v>370</v>
      </c>
      <c r="B55" s="120"/>
      <c r="C55" s="150">
        <f>SUM(C56:C64)</f>
        <v>41798296.17</v>
      </c>
      <c r="D55" s="150">
        <f>SUM(D56:D64)</f>
        <v>475647.45000000007</v>
      </c>
      <c r="E55" s="150">
        <f>SUM(E56:E64)</f>
        <v>42273943.62</v>
      </c>
      <c r="F55" s="150">
        <f>SUM(F56:F64)</f>
        <v>883974.95</v>
      </c>
      <c r="G55" s="150">
        <f>SUM(G56:G64)</f>
        <v>472990.33</v>
      </c>
      <c r="H55" s="260">
        <f>SUM(H56:I64)</f>
        <v>41389968.669999994</v>
      </c>
      <c r="I55" s="261"/>
    </row>
    <row r="56" spans="1:9" s="126" customFormat="1" ht="9" customHeight="1">
      <c r="A56" s="151" t="s">
        <v>371</v>
      </c>
      <c r="B56" s="120"/>
      <c r="C56" s="150">
        <v>30077681.93</v>
      </c>
      <c r="D56" s="150">
        <v>393653.36</v>
      </c>
      <c r="E56" s="150">
        <f>SUM(C56:D56)</f>
        <v>30471335.29</v>
      </c>
      <c r="F56" s="150">
        <v>480674.94</v>
      </c>
      <c r="G56" s="150">
        <v>102992.32</v>
      </c>
      <c r="H56" s="260">
        <f aca="true" t="shared" si="9" ref="H56:H64">+E56-F56</f>
        <v>29990660.349999998</v>
      </c>
      <c r="I56" s="261"/>
    </row>
    <row r="57" spans="1:9" s="126" customFormat="1" ht="9" customHeight="1">
      <c r="A57" s="151" t="s">
        <v>372</v>
      </c>
      <c r="B57" s="120"/>
      <c r="C57" s="150">
        <v>559390.5</v>
      </c>
      <c r="D57" s="150">
        <v>-21200</v>
      </c>
      <c r="E57" s="150">
        <f aca="true" t="shared" si="10" ref="E57:E64">SUM(C57:D57)</f>
        <v>538190.5</v>
      </c>
      <c r="F57" s="150">
        <v>45498.01</v>
      </c>
      <c r="G57" s="150">
        <v>21998.01</v>
      </c>
      <c r="H57" s="260">
        <f t="shared" si="9"/>
        <v>492692.49</v>
      </c>
      <c r="I57" s="261"/>
    </row>
    <row r="58" spans="1:9" s="126" customFormat="1" ht="9" customHeight="1">
      <c r="A58" s="151" t="s">
        <v>373</v>
      </c>
      <c r="B58" s="120"/>
      <c r="C58" s="150">
        <v>65300</v>
      </c>
      <c r="D58" s="150">
        <v>0</v>
      </c>
      <c r="E58" s="150">
        <f t="shared" si="10"/>
        <v>65300</v>
      </c>
      <c r="F58" s="150">
        <v>0</v>
      </c>
      <c r="G58" s="150">
        <v>0</v>
      </c>
      <c r="H58" s="260">
        <f t="shared" si="9"/>
        <v>65300</v>
      </c>
      <c r="I58" s="261"/>
    </row>
    <row r="59" spans="1:9" s="126" customFormat="1" ht="9" customHeight="1">
      <c r="A59" s="151" t="s">
        <v>374</v>
      </c>
      <c r="B59" s="120"/>
      <c r="C59" s="150">
        <v>7052922.77</v>
      </c>
      <c r="D59" s="150">
        <v>102684.78</v>
      </c>
      <c r="E59" s="150">
        <f t="shared" si="10"/>
        <v>7155607.55</v>
      </c>
      <c r="F59" s="150">
        <v>0</v>
      </c>
      <c r="G59" s="150">
        <v>0</v>
      </c>
      <c r="H59" s="260">
        <f t="shared" si="9"/>
        <v>7155607.55</v>
      </c>
      <c r="I59" s="261"/>
    </row>
    <row r="60" spans="1:9" s="126" customFormat="1" ht="9" customHeight="1">
      <c r="A60" s="151" t="s">
        <v>375</v>
      </c>
      <c r="B60" s="120"/>
      <c r="C60" s="150">
        <v>263750</v>
      </c>
      <c r="D60" s="150">
        <v>0</v>
      </c>
      <c r="E60" s="150">
        <f t="shared" si="10"/>
        <v>263750</v>
      </c>
      <c r="F60" s="150">
        <v>0</v>
      </c>
      <c r="G60" s="150">
        <v>0</v>
      </c>
      <c r="H60" s="260">
        <f t="shared" si="9"/>
        <v>263750</v>
      </c>
      <c r="I60" s="261"/>
    </row>
    <row r="61" spans="1:9" s="126" customFormat="1" ht="9" customHeight="1">
      <c r="A61" s="151" t="s">
        <v>376</v>
      </c>
      <c r="B61" s="120"/>
      <c r="C61" s="150">
        <v>2589921.47</v>
      </c>
      <c r="D61" s="150">
        <v>399681.53</v>
      </c>
      <c r="E61" s="150">
        <f t="shared" si="10"/>
        <v>2989603</v>
      </c>
      <c r="F61" s="150">
        <v>348000</v>
      </c>
      <c r="G61" s="150">
        <v>348000</v>
      </c>
      <c r="H61" s="260">
        <f t="shared" si="9"/>
        <v>2641603</v>
      </c>
      <c r="I61" s="261"/>
    </row>
    <row r="62" spans="1:9" s="126" customFormat="1" ht="9" customHeight="1">
      <c r="A62" s="151" t="s">
        <v>377</v>
      </c>
      <c r="B62" s="120"/>
      <c r="C62" s="150">
        <v>35000</v>
      </c>
      <c r="D62" s="150">
        <v>0</v>
      </c>
      <c r="E62" s="150">
        <f t="shared" si="10"/>
        <v>35000</v>
      </c>
      <c r="F62" s="150">
        <v>0</v>
      </c>
      <c r="G62" s="150">
        <v>0</v>
      </c>
      <c r="H62" s="260">
        <f t="shared" si="9"/>
        <v>35000</v>
      </c>
      <c r="I62" s="261"/>
    </row>
    <row r="63" spans="1:9" s="126" customFormat="1" ht="9" customHeight="1">
      <c r="A63" s="151" t="s">
        <v>378</v>
      </c>
      <c r="B63" s="120"/>
      <c r="C63" s="150">
        <v>0</v>
      </c>
      <c r="D63" s="150">
        <v>0</v>
      </c>
      <c r="E63" s="150">
        <f t="shared" si="10"/>
        <v>0</v>
      </c>
      <c r="F63" s="150">
        <v>0</v>
      </c>
      <c r="G63" s="150">
        <v>0</v>
      </c>
      <c r="H63" s="260">
        <f t="shared" si="9"/>
        <v>0</v>
      </c>
      <c r="I63" s="261"/>
    </row>
    <row r="64" spans="1:9" s="126" customFormat="1" ht="9" customHeight="1">
      <c r="A64" s="151" t="s">
        <v>379</v>
      </c>
      <c r="B64" s="120"/>
      <c r="C64" s="150">
        <v>1154329.5</v>
      </c>
      <c r="D64" s="150">
        <v>-399172.22</v>
      </c>
      <c r="E64" s="150">
        <f t="shared" si="10"/>
        <v>755157.28</v>
      </c>
      <c r="F64" s="150">
        <v>9802</v>
      </c>
      <c r="G64" s="150">
        <v>0</v>
      </c>
      <c r="H64" s="260">
        <f t="shared" si="9"/>
        <v>745355.28</v>
      </c>
      <c r="I64" s="261"/>
    </row>
    <row r="65" spans="1:9" s="126" customFormat="1" ht="2.25" customHeight="1">
      <c r="A65" s="122"/>
      <c r="B65" s="120"/>
      <c r="C65" s="120"/>
      <c r="D65" s="120"/>
      <c r="E65" s="120"/>
      <c r="F65" s="120"/>
      <c r="G65" s="120"/>
      <c r="H65" s="121"/>
      <c r="I65" s="120"/>
    </row>
    <row r="66" spans="1:9" s="126" customFormat="1" ht="9" customHeight="1">
      <c r="A66" s="149" t="s">
        <v>380</v>
      </c>
      <c r="B66" s="120"/>
      <c r="C66" s="150">
        <f>SUM(C67:C69)</f>
        <v>279217142.31</v>
      </c>
      <c r="D66" s="150">
        <f>SUM(D67:D69)</f>
        <v>424310676.15</v>
      </c>
      <c r="E66" s="150">
        <f>SUM(E67:E69)</f>
        <v>703527818.46</v>
      </c>
      <c r="F66" s="150">
        <f>SUM(F67:F69)</f>
        <v>370470358.46</v>
      </c>
      <c r="G66" s="150">
        <f>SUM(G67:G69)</f>
        <v>310063716.01</v>
      </c>
      <c r="H66" s="260">
        <f>SUM(H67:I69)</f>
        <v>333057460.00000006</v>
      </c>
      <c r="I66" s="261"/>
    </row>
    <row r="67" spans="1:9" s="126" customFormat="1" ht="9" customHeight="1">
      <c r="A67" s="151" t="s">
        <v>381</v>
      </c>
      <c r="B67" s="120"/>
      <c r="C67" s="150">
        <v>279017142.31</v>
      </c>
      <c r="D67" s="150">
        <v>422238050.15</v>
      </c>
      <c r="E67" s="150">
        <f>SUM(C67:D67)</f>
        <v>701255192.46</v>
      </c>
      <c r="F67" s="150">
        <v>370470358.46</v>
      </c>
      <c r="G67" s="150">
        <v>310063716.01</v>
      </c>
      <c r="H67" s="260">
        <f>+E67-F67</f>
        <v>330784834.00000006</v>
      </c>
      <c r="I67" s="261"/>
    </row>
    <row r="68" spans="1:9" s="126" customFormat="1" ht="9" customHeight="1">
      <c r="A68" s="151" t="s">
        <v>382</v>
      </c>
      <c r="B68" s="120"/>
      <c r="C68" s="150">
        <v>200000</v>
      </c>
      <c r="D68" s="150">
        <v>2072626</v>
      </c>
      <c r="E68" s="150">
        <f>SUM(C68:D68)</f>
        <v>2272626</v>
      </c>
      <c r="F68" s="150">
        <v>0</v>
      </c>
      <c r="G68" s="150">
        <v>0</v>
      </c>
      <c r="H68" s="260">
        <f>+E68-F68</f>
        <v>2272626</v>
      </c>
      <c r="I68" s="261"/>
    </row>
    <row r="69" spans="1:9" s="126" customFormat="1" ht="9" customHeight="1">
      <c r="A69" s="151" t="s">
        <v>383</v>
      </c>
      <c r="B69" s="120"/>
      <c r="C69" s="150">
        <v>0</v>
      </c>
      <c r="D69" s="150">
        <v>0</v>
      </c>
      <c r="E69" s="150">
        <f>SUM(C69:D69)</f>
        <v>0</v>
      </c>
      <c r="F69" s="150">
        <v>0</v>
      </c>
      <c r="G69" s="150">
        <v>0</v>
      </c>
      <c r="H69" s="260">
        <f>+E69-F69</f>
        <v>0</v>
      </c>
      <c r="I69" s="261"/>
    </row>
    <row r="70" spans="1:9" s="126" customFormat="1" ht="2.25" customHeight="1">
      <c r="A70" s="122"/>
      <c r="B70" s="120"/>
      <c r="C70" s="120"/>
      <c r="D70" s="120"/>
      <c r="E70" s="120"/>
      <c r="F70" s="120"/>
      <c r="G70" s="120"/>
      <c r="H70" s="121"/>
      <c r="I70" s="120"/>
    </row>
    <row r="71" spans="1:9" s="126" customFormat="1" ht="9" customHeight="1">
      <c r="A71" s="153" t="s">
        <v>384</v>
      </c>
      <c r="B71" s="120"/>
      <c r="C71" s="152">
        <f>SUM(C72:C79)</f>
        <v>7695277.24</v>
      </c>
      <c r="D71" s="152">
        <f>SUM(D72:D79)</f>
        <v>0</v>
      </c>
      <c r="E71" s="152">
        <f>SUM(E72:E79)</f>
        <v>7695277.24</v>
      </c>
      <c r="F71" s="152">
        <f>SUM(F72:F79)</f>
        <v>0</v>
      </c>
      <c r="G71" s="152">
        <f>SUM(G72:G79)</f>
        <v>0</v>
      </c>
      <c r="H71" s="272">
        <f>SUM(H72:I79)</f>
        <v>7695277.24</v>
      </c>
      <c r="I71" s="267"/>
    </row>
    <row r="72" spans="1:9" s="126" customFormat="1" ht="9" customHeight="1">
      <c r="A72" s="151" t="s">
        <v>385</v>
      </c>
      <c r="B72" s="120"/>
      <c r="C72" s="152">
        <v>0</v>
      </c>
      <c r="D72" s="152">
        <v>0</v>
      </c>
      <c r="E72" s="152">
        <f>SUM(C72:D72)</f>
        <v>0</v>
      </c>
      <c r="F72" s="152">
        <v>0</v>
      </c>
      <c r="G72" s="152">
        <v>0</v>
      </c>
      <c r="H72" s="260">
        <f aca="true" t="shared" si="11" ref="H72:H79">+E72-F72</f>
        <v>0</v>
      </c>
      <c r="I72" s="261"/>
    </row>
    <row r="73" spans="1:9" s="126" customFormat="1" ht="9" customHeight="1">
      <c r="A73" s="151" t="s">
        <v>386</v>
      </c>
      <c r="B73" s="120"/>
      <c r="C73" s="150">
        <v>0</v>
      </c>
      <c r="D73" s="150">
        <v>0</v>
      </c>
      <c r="E73" s="150">
        <f>SUM(C73:D73)</f>
        <v>0</v>
      </c>
      <c r="F73" s="150">
        <v>0</v>
      </c>
      <c r="G73" s="150">
        <v>0</v>
      </c>
      <c r="H73" s="260">
        <f t="shared" si="11"/>
        <v>0</v>
      </c>
      <c r="I73" s="261"/>
    </row>
    <row r="74" spans="1:9" s="126" customFormat="1" ht="9" customHeight="1">
      <c r="A74" s="151" t="s">
        <v>387</v>
      </c>
      <c r="B74" s="120"/>
      <c r="C74" s="150">
        <v>0</v>
      </c>
      <c r="D74" s="150">
        <v>0</v>
      </c>
      <c r="E74" s="150">
        <f>SUM(C74:D74)</f>
        <v>0</v>
      </c>
      <c r="F74" s="150">
        <v>0</v>
      </c>
      <c r="G74" s="150">
        <v>0</v>
      </c>
      <c r="H74" s="260">
        <f t="shared" si="11"/>
        <v>0</v>
      </c>
      <c r="I74" s="261"/>
    </row>
    <row r="75" spans="1:9" s="126" customFormat="1" ht="9" customHeight="1">
      <c r="A75" s="151" t="s">
        <v>388</v>
      </c>
      <c r="B75" s="120"/>
      <c r="C75" s="150">
        <v>0</v>
      </c>
      <c r="D75" s="150">
        <v>0</v>
      </c>
      <c r="E75" s="150">
        <f>SUM(C75:D75)</f>
        <v>0</v>
      </c>
      <c r="F75" s="150">
        <v>0</v>
      </c>
      <c r="G75" s="150">
        <v>0</v>
      </c>
      <c r="H75" s="260">
        <f t="shared" si="11"/>
        <v>0</v>
      </c>
      <c r="I75" s="261"/>
    </row>
    <row r="76" spans="1:9" s="126" customFormat="1" ht="9" customHeight="1">
      <c r="A76" s="268" t="s">
        <v>389</v>
      </c>
      <c r="B76" s="120"/>
      <c r="C76" s="265">
        <v>7695277.24</v>
      </c>
      <c r="D76" s="265">
        <v>0</v>
      </c>
      <c r="E76" s="265">
        <f>SUM(C76:D77)</f>
        <v>7695277.24</v>
      </c>
      <c r="F76" s="265">
        <v>0</v>
      </c>
      <c r="G76" s="265">
        <v>0</v>
      </c>
      <c r="H76" s="266">
        <f t="shared" si="11"/>
        <v>7695277.24</v>
      </c>
      <c r="I76" s="267"/>
    </row>
    <row r="77" spans="1:9" s="126" customFormat="1" ht="9" customHeight="1">
      <c r="A77" s="268"/>
      <c r="B77" s="120"/>
      <c r="C77" s="265"/>
      <c r="D77" s="265"/>
      <c r="E77" s="265"/>
      <c r="F77" s="265"/>
      <c r="G77" s="265"/>
      <c r="H77" s="266"/>
      <c r="I77" s="267"/>
    </row>
    <row r="78" spans="1:9" s="126" customFormat="1" ht="9" customHeight="1">
      <c r="A78" s="151" t="s">
        <v>390</v>
      </c>
      <c r="B78" s="120"/>
      <c r="C78" s="150">
        <v>0</v>
      </c>
      <c r="D78" s="150">
        <v>0</v>
      </c>
      <c r="E78" s="150">
        <f>SUM(C78:D78)</f>
        <v>0</v>
      </c>
      <c r="F78" s="150">
        <v>0</v>
      </c>
      <c r="G78" s="150">
        <v>0</v>
      </c>
      <c r="H78" s="260">
        <f t="shared" si="11"/>
        <v>0</v>
      </c>
      <c r="I78" s="261"/>
    </row>
    <row r="79" spans="1:9" s="126" customFormat="1" ht="9" customHeight="1">
      <c r="A79" s="151" t="s">
        <v>391</v>
      </c>
      <c r="B79" s="120"/>
      <c r="C79" s="152">
        <v>0</v>
      </c>
      <c r="D79" s="152">
        <v>0</v>
      </c>
      <c r="E79" s="152">
        <f>SUM(C79:D79)</f>
        <v>0</v>
      </c>
      <c r="F79" s="152">
        <v>0</v>
      </c>
      <c r="G79" s="152">
        <v>0</v>
      </c>
      <c r="H79" s="260">
        <f t="shared" si="11"/>
        <v>0</v>
      </c>
      <c r="I79" s="261"/>
    </row>
    <row r="80" spans="1:9" s="126" customFormat="1" ht="2.25" customHeight="1">
      <c r="A80" s="122"/>
      <c r="B80" s="120"/>
      <c r="C80" s="120"/>
      <c r="D80" s="120"/>
      <c r="E80" s="120"/>
      <c r="F80" s="120"/>
      <c r="G80" s="120"/>
      <c r="H80" s="121"/>
      <c r="I80" s="120"/>
    </row>
    <row r="81" spans="1:9" s="126" customFormat="1" ht="9" customHeight="1">
      <c r="A81" s="149" t="s">
        <v>392</v>
      </c>
      <c r="B81" s="120"/>
      <c r="C81" s="150">
        <f>SUM(C82:C84)</f>
        <v>2838410597.07</v>
      </c>
      <c r="D81" s="150">
        <f>SUM(D82:D84)</f>
        <v>253677.53</v>
      </c>
      <c r="E81" s="150">
        <f>SUM(E82:E84)</f>
        <v>2838664274.6000004</v>
      </c>
      <c r="F81" s="150">
        <f>SUM(F82:F84)</f>
        <v>744739475.37</v>
      </c>
      <c r="G81" s="150">
        <f>SUM(G82:G84)</f>
        <v>706820483.37</v>
      </c>
      <c r="H81" s="260">
        <f>SUM(H82:I84)</f>
        <v>2093924799.23</v>
      </c>
      <c r="I81" s="261"/>
    </row>
    <row r="82" spans="1:9" s="126" customFormat="1" ht="9" customHeight="1">
      <c r="A82" s="151" t="s">
        <v>393</v>
      </c>
      <c r="B82" s="120"/>
      <c r="C82" s="150">
        <v>2838410597.07</v>
      </c>
      <c r="D82" s="150">
        <v>0</v>
      </c>
      <c r="E82" s="150">
        <f>SUM(C82:D82)</f>
        <v>2838410597.07</v>
      </c>
      <c r="F82" s="150">
        <v>744485797.84</v>
      </c>
      <c r="G82" s="150">
        <v>706566805.84</v>
      </c>
      <c r="H82" s="260">
        <f>+E82-F82</f>
        <v>2093924799.23</v>
      </c>
      <c r="I82" s="261"/>
    </row>
    <row r="83" spans="1:9" s="126" customFormat="1" ht="9" customHeight="1">
      <c r="A83" s="151" t="s">
        <v>394</v>
      </c>
      <c r="B83" s="120"/>
      <c r="C83" s="150">
        <v>0</v>
      </c>
      <c r="D83" s="150">
        <v>0</v>
      </c>
      <c r="E83" s="150">
        <f>SUM(C83:D83)</f>
        <v>0</v>
      </c>
      <c r="F83" s="150">
        <v>0</v>
      </c>
      <c r="G83" s="150">
        <v>0</v>
      </c>
      <c r="H83" s="260">
        <f>+E83-F83</f>
        <v>0</v>
      </c>
      <c r="I83" s="261"/>
    </row>
    <row r="84" spans="1:9" s="126" customFormat="1" ht="9" customHeight="1">
      <c r="A84" s="151" t="s">
        <v>395</v>
      </c>
      <c r="B84" s="120"/>
      <c r="C84" s="150">
        <v>0</v>
      </c>
      <c r="D84" s="150">
        <v>253677.53</v>
      </c>
      <c r="E84" s="150">
        <f>SUM(C84:D85)</f>
        <v>253677.53</v>
      </c>
      <c r="F84" s="150">
        <v>253677.53</v>
      </c>
      <c r="G84" s="150">
        <v>253677.53</v>
      </c>
      <c r="H84" s="260">
        <f>+E84-F84</f>
        <v>0</v>
      </c>
      <c r="I84" s="261"/>
    </row>
    <row r="85" spans="1:9" s="126" customFormat="1" ht="2.25" customHeight="1">
      <c r="A85" s="122"/>
      <c r="B85" s="120"/>
      <c r="C85" s="120"/>
      <c r="D85" s="120"/>
      <c r="E85" s="120"/>
      <c r="F85" s="120"/>
      <c r="G85" s="120"/>
      <c r="H85" s="121"/>
      <c r="I85" s="120"/>
    </row>
    <row r="86" spans="1:9" s="126" customFormat="1" ht="9" customHeight="1">
      <c r="A86" s="149" t="s">
        <v>396</v>
      </c>
      <c r="B86" s="120"/>
      <c r="C86" s="150">
        <f>SUM(C87:C93)</f>
        <v>759745897.41</v>
      </c>
      <c r="D86" s="150">
        <f>SUM(D87:D93)</f>
        <v>0</v>
      </c>
      <c r="E86" s="150">
        <f>SUM(E87:E93)</f>
        <v>759745897.41</v>
      </c>
      <c r="F86" s="150">
        <f>SUM(F87:F93)</f>
        <v>151945476.36</v>
      </c>
      <c r="G86" s="150">
        <f>SUM(G87:G93)</f>
        <v>151945476.36</v>
      </c>
      <c r="H86" s="260">
        <f>SUM(H87:I93)</f>
        <v>607800421.05</v>
      </c>
      <c r="I86" s="261"/>
    </row>
    <row r="87" spans="1:9" s="126" customFormat="1" ht="9" customHeight="1">
      <c r="A87" s="151" t="s">
        <v>397</v>
      </c>
      <c r="B87" s="120"/>
      <c r="C87" s="150">
        <v>195897703</v>
      </c>
      <c r="D87" s="150">
        <v>0</v>
      </c>
      <c r="E87" s="150">
        <f>SUM(C87:D87)</f>
        <v>195897703</v>
      </c>
      <c r="F87" s="150">
        <v>0</v>
      </c>
      <c r="G87" s="150">
        <v>0</v>
      </c>
      <c r="H87" s="260">
        <f aca="true" t="shared" si="12" ref="H87:H93">+E87-F87</f>
        <v>195897703</v>
      </c>
      <c r="I87" s="261"/>
    </row>
    <row r="88" spans="1:9" s="126" customFormat="1" ht="9" customHeight="1">
      <c r="A88" s="151" t="s">
        <v>398</v>
      </c>
      <c r="B88" s="120"/>
      <c r="C88" s="150">
        <v>563848194.41</v>
      </c>
      <c r="D88" s="150">
        <v>0</v>
      </c>
      <c r="E88" s="150">
        <f aca="true" t="shared" si="13" ref="E88:E93">SUM(C88:D88)</f>
        <v>563848194.41</v>
      </c>
      <c r="F88" s="150">
        <v>151945476.36</v>
      </c>
      <c r="G88" s="150">
        <v>151945476.36</v>
      </c>
      <c r="H88" s="260">
        <f t="shared" si="12"/>
        <v>411902718.04999995</v>
      </c>
      <c r="I88" s="261"/>
    </row>
    <row r="89" spans="1:9" s="126" customFormat="1" ht="9" customHeight="1">
      <c r="A89" s="151" t="s">
        <v>399</v>
      </c>
      <c r="B89" s="120"/>
      <c r="C89" s="150">
        <v>0</v>
      </c>
      <c r="D89" s="150">
        <v>0</v>
      </c>
      <c r="E89" s="150">
        <f t="shared" si="13"/>
        <v>0</v>
      </c>
      <c r="F89" s="150">
        <v>0</v>
      </c>
      <c r="G89" s="150">
        <v>0</v>
      </c>
      <c r="H89" s="260">
        <f t="shared" si="12"/>
        <v>0</v>
      </c>
      <c r="I89" s="261"/>
    </row>
    <row r="90" spans="1:9" s="126" customFormat="1" ht="9" customHeight="1">
      <c r="A90" s="151" t="s">
        <v>400</v>
      </c>
      <c r="B90" s="120"/>
      <c r="C90" s="150">
        <v>0</v>
      </c>
      <c r="D90" s="150">
        <v>0</v>
      </c>
      <c r="E90" s="150">
        <f t="shared" si="13"/>
        <v>0</v>
      </c>
      <c r="F90" s="150">
        <v>0</v>
      </c>
      <c r="G90" s="150">
        <v>0</v>
      </c>
      <c r="H90" s="260">
        <f t="shared" si="12"/>
        <v>0</v>
      </c>
      <c r="I90" s="261"/>
    </row>
    <row r="91" spans="1:9" s="126" customFormat="1" ht="9" customHeight="1">
      <c r="A91" s="151" t="s">
        <v>401</v>
      </c>
      <c r="B91" s="120"/>
      <c r="C91" s="150">
        <v>0</v>
      </c>
      <c r="D91" s="150">
        <v>0</v>
      </c>
      <c r="E91" s="150">
        <f t="shared" si="13"/>
        <v>0</v>
      </c>
      <c r="F91" s="150">
        <v>0</v>
      </c>
      <c r="G91" s="150">
        <v>0</v>
      </c>
      <c r="H91" s="260">
        <f t="shared" si="12"/>
        <v>0</v>
      </c>
      <c r="I91" s="261"/>
    </row>
    <row r="92" spans="1:9" s="126" customFormat="1" ht="9" customHeight="1">
      <c r="A92" s="151" t="s">
        <v>402</v>
      </c>
      <c r="B92" s="120"/>
      <c r="C92" s="150">
        <v>0</v>
      </c>
      <c r="D92" s="150">
        <v>0</v>
      </c>
      <c r="E92" s="150">
        <f t="shared" si="13"/>
        <v>0</v>
      </c>
      <c r="F92" s="150">
        <v>0</v>
      </c>
      <c r="G92" s="150">
        <v>0</v>
      </c>
      <c r="H92" s="260">
        <f t="shared" si="12"/>
        <v>0</v>
      </c>
      <c r="I92" s="261"/>
    </row>
    <row r="93" spans="1:9" s="126" customFormat="1" ht="9" customHeight="1">
      <c r="A93" s="151" t="s">
        <v>403</v>
      </c>
      <c r="B93" s="120"/>
      <c r="C93" s="150">
        <v>0</v>
      </c>
      <c r="D93" s="150">
        <v>0</v>
      </c>
      <c r="E93" s="150">
        <f t="shared" si="13"/>
        <v>0</v>
      </c>
      <c r="F93" s="150">
        <v>0</v>
      </c>
      <c r="G93" s="150">
        <v>0</v>
      </c>
      <c r="H93" s="260">
        <f t="shared" si="12"/>
        <v>0</v>
      </c>
      <c r="I93" s="261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3"/>
      <c r="I95" s="4"/>
    </row>
    <row r="96" spans="1:9" ht="9" customHeight="1">
      <c r="A96" s="147" t="s">
        <v>404</v>
      </c>
      <c r="B96" s="4"/>
      <c r="C96" s="148">
        <f>+C98+C107+C118+C129+C141+C152+C157+C167+C172</f>
        <v>15049982560</v>
      </c>
      <c r="D96" s="148">
        <f>+D98+D107+D118+D129+D141+D152+D157+D167+D172</f>
        <v>378484846.85999995</v>
      </c>
      <c r="E96" s="148">
        <f>+E98+E107+E118+E129+E141+E152+E157+E167+E172</f>
        <v>15428467406.86</v>
      </c>
      <c r="F96" s="148">
        <f>+F98+F107+F118+F129+F141+F152+F157+F167+F172</f>
        <v>4040006886.67</v>
      </c>
      <c r="G96" s="148">
        <f>+G98+G107+G118+G129+G141+G152+G157+G167+G172</f>
        <v>4036247965.2400002</v>
      </c>
      <c r="H96" s="262">
        <f>+H98+H107+H118+H129+H141+H152+H157+H167+H172</f>
        <v>11388460520.19</v>
      </c>
      <c r="I96" s="263">
        <f>+I98+I107+I118+I129+I141+I152+I157+I167+I172</f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3"/>
      <c r="I97" s="4"/>
    </row>
    <row r="98" spans="1:9" s="126" customFormat="1" ht="9" customHeight="1">
      <c r="A98" s="149" t="s">
        <v>332</v>
      </c>
      <c r="B98" s="120"/>
      <c r="C98" s="150">
        <f>SUM(C99:C105)</f>
        <v>18049422</v>
      </c>
      <c r="D98" s="150">
        <f>SUM(D99:D105)</f>
        <v>230682165</v>
      </c>
      <c r="E98" s="150">
        <f>SUM(E99:E105)</f>
        <v>248731587</v>
      </c>
      <c r="F98" s="150">
        <f>SUM(F99:F105)</f>
        <v>68806300.43</v>
      </c>
      <c r="G98" s="150">
        <f>SUM(G99:G105)</f>
        <v>65047379</v>
      </c>
      <c r="H98" s="260">
        <f>SUM(H99:I105)</f>
        <v>179925286.56999996</v>
      </c>
      <c r="I98" s="261"/>
    </row>
    <row r="99" spans="1:9" s="126" customFormat="1" ht="9" customHeight="1">
      <c r="A99" s="151" t="s">
        <v>333</v>
      </c>
      <c r="B99" s="120"/>
      <c r="C99" s="150">
        <v>11649564</v>
      </c>
      <c r="D99" s="150">
        <v>199180826.38</v>
      </c>
      <c r="E99" s="150">
        <f>SUM(C99:D99)</f>
        <v>210830390.38</v>
      </c>
      <c r="F99" s="150">
        <v>36802967.65</v>
      </c>
      <c r="G99" s="150">
        <v>34008216.38</v>
      </c>
      <c r="H99" s="260">
        <f aca="true" t="shared" si="14" ref="H99:H105">+E99-F99</f>
        <v>174027422.73</v>
      </c>
      <c r="I99" s="261"/>
    </row>
    <row r="100" spans="1:9" s="126" customFormat="1" ht="9" customHeight="1">
      <c r="A100" s="151" t="s">
        <v>334</v>
      </c>
      <c r="B100" s="120"/>
      <c r="C100" s="150">
        <v>0</v>
      </c>
      <c r="D100" s="150">
        <v>0</v>
      </c>
      <c r="E100" s="150">
        <f aca="true" t="shared" si="15" ref="E100:E105">SUM(C100:D100)</f>
        <v>0</v>
      </c>
      <c r="F100" s="150">
        <v>0</v>
      </c>
      <c r="G100" s="150">
        <v>0</v>
      </c>
      <c r="H100" s="260">
        <f t="shared" si="14"/>
        <v>0</v>
      </c>
      <c r="I100" s="261"/>
    </row>
    <row r="101" spans="1:9" s="126" customFormat="1" ht="9" customHeight="1">
      <c r="A101" s="151" t="s">
        <v>335</v>
      </c>
      <c r="B101" s="120"/>
      <c r="C101" s="150">
        <v>2359264</v>
      </c>
      <c r="D101" s="150">
        <v>787890.61</v>
      </c>
      <c r="E101" s="150">
        <f t="shared" si="15"/>
        <v>3147154.61</v>
      </c>
      <c r="F101" s="150">
        <v>620370.61</v>
      </c>
      <c r="G101" s="150">
        <v>620370.61</v>
      </c>
      <c r="H101" s="260">
        <f t="shared" si="14"/>
        <v>2526784</v>
      </c>
      <c r="I101" s="261"/>
    </row>
    <row r="102" spans="1:9" s="126" customFormat="1" ht="9" customHeight="1">
      <c r="A102" s="151" t="s">
        <v>336</v>
      </c>
      <c r="B102" s="120"/>
      <c r="C102" s="150">
        <v>2496422</v>
      </c>
      <c r="D102" s="150">
        <v>11779680.97</v>
      </c>
      <c r="E102" s="150">
        <f t="shared" si="15"/>
        <v>14276102.97</v>
      </c>
      <c r="F102" s="150">
        <v>12131393.74</v>
      </c>
      <c r="G102" s="150">
        <v>11520304.97</v>
      </c>
      <c r="H102" s="260">
        <f t="shared" si="14"/>
        <v>2144709.2300000004</v>
      </c>
      <c r="I102" s="261"/>
    </row>
    <row r="103" spans="1:9" s="126" customFormat="1" ht="9" customHeight="1">
      <c r="A103" s="151" t="s">
        <v>337</v>
      </c>
      <c r="B103" s="120"/>
      <c r="C103" s="150">
        <v>1000800</v>
      </c>
      <c r="D103" s="150">
        <v>18176423.04</v>
      </c>
      <c r="E103" s="150">
        <f t="shared" si="15"/>
        <v>19177223.04</v>
      </c>
      <c r="F103" s="150">
        <v>18366636.96</v>
      </c>
      <c r="G103" s="150">
        <v>18135035.04</v>
      </c>
      <c r="H103" s="260">
        <f t="shared" si="14"/>
        <v>810586.0799999982</v>
      </c>
      <c r="I103" s="261"/>
    </row>
    <row r="104" spans="1:9" s="126" customFormat="1" ht="9" customHeight="1">
      <c r="A104" s="151" t="s">
        <v>338</v>
      </c>
      <c r="B104" s="120"/>
      <c r="C104" s="150">
        <v>0</v>
      </c>
      <c r="D104" s="150">
        <v>0</v>
      </c>
      <c r="E104" s="150">
        <f t="shared" si="15"/>
        <v>0</v>
      </c>
      <c r="F104" s="150">
        <v>0</v>
      </c>
      <c r="G104" s="150">
        <v>0</v>
      </c>
      <c r="H104" s="260">
        <f t="shared" si="14"/>
        <v>0</v>
      </c>
      <c r="I104" s="261"/>
    </row>
    <row r="105" spans="1:9" s="126" customFormat="1" ht="9" customHeight="1">
      <c r="A105" s="151" t="s">
        <v>339</v>
      </c>
      <c r="B105" s="120"/>
      <c r="C105" s="150">
        <v>543372</v>
      </c>
      <c r="D105" s="150">
        <v>757344</v>
      </c>
      <c r="E105" s="150">
        <f t="shared" si="15"/>
        <v>1300716</v>
      </c>
      <c r="F105" s="150">
        <v>884931.47</v>
      </c>
      <c r="G105" s="150">
        <v>763452</v>
      </c>
      <c r="H105" s="260">
        <f t="shared" si="14"/>
        <v>415784.53</v>
      </c>
      <c r="I105" s="261"/>
    </row>
    <row r="106" spans="1:9" s="126" customFormat="1" ht="3.75" customHeight="1">
      <c r="A106" s="122"/>
      <c r="B106" s="120"/>
      <c r="C106" s="120"/>
      <c r="D106" s="120"/>
      <c r="E106" s="120"/>
      <c r="F106" s="120"/>
      <c r="G106" s="120"/>
      <c r="H106" s="121"/>
      <c r="I106" s="120"/>
    </row>
    <row r="107" spans="1:9" s="126" customFormat="1" ht="9" customHeight="1">
      <c r="A107" s="149" t="s">
        <v>340</v>
      </c>
      <c r="B107" s="120"/>
      <c r="C107" s="150">
        <f aca="true" t="shared" si="16" ref="C107:I107">SUM(C108:C116)</f>
        <v>2923500</v>
      </c>
      <c r="D107" s="150">
        <f t="shared" si="16"/>
        <v>-3395.1499999999996</v>
      </c>
      <c r="E107" s="150">
        <f t="shared" si="16"/>
        <v>2920104.85</v>
      </c>
      <c r="F107" s="150">
        <f t="shared" si="16"/>
        <v>119389.23</v>
      </c>
      <c r="G107" s="150">
        <f t="shared" si="16"/>
        <v>119389.23</v>
      </c>
      <c r="H107" s="260">
        <f t="shared" si="16"/>
        <v>2800715.62</v>
      </c>
      <c r="I107" s="261">
        <f t="shared" si="16"/>
        <v>0</v>
      </c>
    </row>
    <row r="108" spans="1:9" s="126" customFormat="1" ht="9.75" customHeight="1">
      <c r="A108" s="151" t="s">
        <v>341</v>
      </c>
      <c r="B108" s="120"/>
      <c r="C108" s="152">
        <v>100000</v>
      </c>
      <c r="D108" s="152">
        <v>104.85</v>
      </c>
      <c r="E108" s="152">
        <f>SUM(C108:D108)</f>
        <v>100104.85</v>
      </c>
      <c r="F108" s="152">
        <v>0</v>
      </c>
      <c r="G108" s="152">
        <v>0</v>
      </c>
      <c r="H108" s="260">
        <f aca="true" t="shared" si="17" ref="H108:H116">+E108-F108</f>
        <v>100104.85</v>
      </c>
      <c r="I108" s="261"/>
    </row>
    <row r="109" spans="1:9" s="126" customFormat="1" ht="9" customHeight="1">
      <c r="A109" s="151" t="s">
        <v>342</v>
      </c>
      <c r="B109" s="120"/>
      <c r="C109" s="150">
        <v>2615000</v>
      </c>
      <c r="D109" s="150">
        <v>5000</v>
      </c>
      <c r="E109" s="152">
        <f aca="true" t="shared" si="18" ref="E109:E116">SUM(C109:D109)</f>
        <v>2620000</v>
      </c>
      <c r="F109" s="150">
        <v>119389.23</v>
      </c>
      <c r="G109" s="150">
        <v>119389.23</v>
      </c>
      <c r="H109" s="260">
        <f t="shared" si="17"/>
        <v>2500610.77</v>
      </c>
      <c r="I109" s="261"/>
    </row>
    <row r="110" spans="1:9" s="126" customFormat="1" ht="9" customHeight="1">
      <c r="A110" s="151" t="s">
        <v>343</v>
      </c>
      <c r="B110" s="120"/>
      <c r="C110" s="152">
        <v>0</v>
      </c>
      <c r="D110" s="152">
        <v>0</v>
      </c>
      <c r="E110" s="152">
        <f t="shared" si="18"/>
        <v>0</v>
      </c>
      <c r="F110" s="152">
        <v>0</v>
      </c>
      <c r="G110" s="152">
        <v>0</v>
      </c>
      <c r="H110" s="260">
        <f t="shared" si="17"/>
        <v>0</v>
      </c>
      <c r="I110" s="261"/>
    </row>
    <row r="111" spans="1:9" s="126" customFormat="1" ht="9" customHeight="1">
      <c r="A111" s="151" t="s">
        <v>344</v>
      </c>
      <c r="B111" s="120"/>
      <c r="C111" s="150">
        <v>13500</v>
      </c>
      <c r="D111" s="150">
        <v>-13500</v>
      </c>
      <c r="E111" s="152">
        <f t="shared" si="18"/>
        <v>0</v>
      </c>
      <c r="F111" s="150">
        <v>0</v>
      </c>
      <c r="G111" s="150">
        <v>0</v>
      </c>
      <c r="H111" s="260">
        <f t="shared" si="17"/>
        <v>0</v>
      </c>
      <c r="I111" s="261"/>
    </row>
    <row r="112" spans="1:9" s="126" customFormat="1" ht="9" customHeight="1">
      <c r="A112" s="151" t="s">
        <v>345</v>
      </c>
      <c r="B112" s="120"/>
      <c r="C112" s="150">
        <v>0</v>
      </c>
      <c r="D112" s="150">
        <v>0</v>
      </c>
      <c r="E112" s="152">
        <f t="shared" si="18"/>
        <v>0</v>
      </c>
      <c r="F112" s="150">
        <v>0</v>
      </c>
      <c r="G112" s="150">
        <v>0</v>
      </c>
      <c r="H112" s="260">
        <f t="shared" si="17"/>
        <v>0</v>
      </c>
      <c r="I112" s="261"/>
    </row>
    <row r="113" spans="1:9" s="126" customFormat="1" ht="9" customHeight="1">
      <c r="A113" s="151" t="s">
        <v>346</v>
      </c>
      <c r="B113" s="120"/>
      <c r="C113" s="150">
        <v>15000</v>
      </c>
      <c r="D113" s="150">
        <v>5000</v>
      </c>
      <c r="E113" s="152">
        <f t="shared" si="18"/>
        <v>20000</v>
      </c>
      <c r="F113" s="150">
        <v>0</v>
      </c>
      <c r="G113" s="150">
        <v>0</v>
      </c>
      <c r="H113" s="260">
        <f t="shared" si="17"/>
        <v>20000</v>
      </c>
      <c r="I113" s="261"/>
    </row>
    <row r="114" spans="1:9" s="126" customFormat="1" ht="9" customHeight="1">
      <c r="A114" s="151" t="s">
        <v>347</v>
      </c>
      <c r="B114" s="120"/>
      <c r="C114" s="152">
        <v>180000</v>
      </c>
      <c r="D114" s="152">
        <v>0</v>
      </c>
      <c r="E114" s="152">
        <f t="shared" si="18"/>
        <v>180000</v>
      </c>
      <c r="F114" s="152">
        <v>0</v>
      </c>
      <c r="G114" s="152">
        <v>0</v>
      </c>
      <c r="H114" s="260">
        <f t="shared" si="17"/>
        <v>180000</v>
      </c>
      <c r="I114" s="261"/>
    </row>
    <row r="115" spans="1:9" s="126" customFormat="1" ht="9" customHeight="1">
      <c r="A115" s="151" t="s">
        <v>348</v>
      </c>
      <c r="B115" s="120"/>
      <c r="C115" s="150">
        <v>0</v>
      </c>
      <c r="D115" s="150">
        <v>0</v>
      </c>
      <c r="E115" s="152">
        <f t="shared" si="18"/>
        <v>0</v>
      </c>
      <c r="F115" s="150">
        <v>0</v>
      </c>
      <c r="G115" s="150">
        <v>0</v>
      </c>
      <c r="H115" s="260">
        <f t="shared" si="17"/>
        <v>0</v>
      </c>
      <c r="I115" s="261"/>
    </row>
    <row r="116" spans="1:9" s="126" customFormat="1" ht="9" customHeight="1">
      <c r="A116" s="151" t="s">
        <v>349</v>
      </c>
      <c r="B116" s="120"/>
      <c r="C116" s="150">
        <v>0</v>
      </c>
      <c r="D116" s="150">
        <v>0</v>
      </c>
      <c r="E116" s="152">
        <f t="shared" si="18"/>
        <v>0</v>
      </c>
      <c r="F116" s="150">
        <v>0</v>
      </c>
      <c r="G116" s="150">
        <v>0</v>
      </c>
      <c r="H116" s="260">
        <f t="shared" si="17"/>
        <v>0</v>
      </c>
      <c r="I116" s="261"/>
    </row>
    <row r="117" spans="1:9" s="126" customFormat="1" ht="1.5" customHeight="1">
      <c r="A117" s="122"/>
      <c r="B117" s="120"/>
      <c r="C117" s="120"/>
      <c r="D117" s="120"/>
      <c r="E117" s="120"/>
      <c r="F117" s="120"/>
      <c r="G117" s="120"/>
      <c r="H117" s="121"/>
      <c r="I117" s="120"/>
    </row>
    <row r="118" spans="1:9" s="126" customFormat="1" ht="9" customHeight="1">
      <c r="A118" s="149" t="s">
        <v>350</v>
      </c>
      <c r="B118" s="120"/>
      <c r="C118" s="150">
        <f aca="true" t="shared" si="19" ref="C118:I118">SUM(C119:C127)</f>
        <v>31583862</v>
      </c>
      <c r="D118" s="150">
        <f t="shared" si="19"/>
        <v>30635910</v>
      </c>
      <c r="E118" s="150">
        <f t="shared" si="19"/>
        <v>62219772</v>
      </c>
      <c r="F118" s="150">
        <f t="shared" si="19"/>
        <v>30634889.36</v>
      </c>
      <c r="G118" s="150">
        <f t="shared" si="19"/>
        <v>30634889.36</v>
      </c>
      <c r="H118" s="260">
        <f t="shared" si="19"/>
        <v>31584882.64</v>
      </c>
      <c r="I118" s="261">
        <f t="shared" si="19"/>
        <v>0</v>
      </c>
    </row>
    <row r="119" spans="1:9" s="126" customFormat="1" ht="9" customHeight="1">
      <c r="A119" s="151" t="s">
        <v>351</v>
      </c>
      <c r="B119" s="120"/>
      <c r="C119" s="150">
        <v>15001500</v>
      </c>
      <c r="D119" s="150">
        <v>1500</v>
      </c>
      <c r="E119" s="150">
        <f>SUM(C119:D119)</f>
        <v>15003000</v>
      </c>
      <c r="F119" s="150">
        <v>0</v>
      </c>
      <c r="G119" s="150">
        <v>0</v>
      </c>
      <c r="H119" s="260">
        <f aca="true" t="shared" si="20" ref="H119:H127">+E119-F119</f>
        <v>15003000</v>
      </c>
      <c r="I119" s="261"/>
    </row>
    <row r="120" spans="1:9" s="126" customFormat="1" ht="9" customHeight="1">
      <c r="A120" s="151" t="s">
        <v>352</v>
      </c>
      <c r="B120" s="120"/>
      <c r="C120" s="150">
        <v>10000</v>
      </c>
      <c r="D120" s="150">
        <v>5000</v>
      </c>
      <c r="E120" s="150">
        <f aca="true" t="shared" si="21" ref="E120:E127">SUM(C120:D120)</f>
        <v>15000</v>
      </c>
      <c r="F120" s="150">
        <v>0</v>
      </c>
      <c r="G120" s="150">
        <v>0</v>
      </c>
      <c r="H120" s="260">
        <f t="shared" si="20"/>
        <v>15000</v>
      </c>
      <c r="I120" s="261"/>
    </row>
    <row r="121" spans="1:9" s="126" customFormat="1" ht="9" customHeight="1">
      <c r="A121" s="151" t="s">
        <v>353</v>
      </c>
      <c r="B121" s="120"/>
      <c r="C121" s="152">
        <v>16360000</v>
      </c>
      <c r="D121" s="152">
        <v>-5000</v>
      </c>
      <c r="E121" s="150">
        <f t="shared" si="21"/>
        <v>16355000</v>
      </c>
      <c r="F121" s="152">
        <v>0</v>
      </c>
      <c r="G121" s="152">
        <v>0</v>
      </c>
      <c r="H121" s="260">
        <f t="shared" si="20"/>
        <v>16355000</v>
      </c>
      <c r="I121" s="261"/>
    </row>
    <row r="122" spans="1:9" s="126" customFormat="1" ht="9" customHeight="1">
      <c r="A122" s="151" t="s">
        <v>354</v>
      </c>
      <c r="B122" s="120"/>
      <c r="C122" s="150">
        <v>137362</v>
      </c>
      <c r="D122" s="150">
        <v>-656</v>
      </c>
      <c r="E122" s="150">
        <f t="shared" si="21"/>
        <v>136706</v>
      </c>
      <c r="F122" s="150">
        <v>1823.36</v>
      </c>
      <c r="G122" s="150">
        <v>1823.36</v>
      </c>
      <c r="H122" s="260">
        <f t="shared" si="20"/>
        <v>134882.64</v>
      </c>
      <c r="I122" s="261"/>
    </row>
    <row r="123" spans="1:9" s="126" customFormat="1" ht="9" customHeight="1">
      <c r="A123" s="151" t="s">
        <v>355</v>
      </c>
      <c r="B123" s="120"/>
      <c r="C123" s="152">
        <v>0</v>
      </c>
      <c r="D123" s="152">
        <v>30633066</v>
      </c>
      <c r="E123" s="150">
        <f t="shared" si="21"/>
        <v>30633066</v>
      </c>
      <c r="F123" s="152">
        <v>30633066</v>
      </c>
      <c r="G123" s="152">
        <v>30633066</v>
      </c>
      <c r="H123" s="260">
        <f t="shared" si="20"/>
        <v>0</v>
      </c>
      <c r="I123" s="261"/>
    </row>
    <row r="124" spans="1:9" s="126" customFormat="1" ht="9" customHeight="1">
      <c r="A124" s="151" t="s">
        <v>356</v>
      </c>
      <c r="B124" s="120"/>
      <c r="C124" s="150">
        <v>0</v>
      </c>
      <c r="D124" s="150">
        <v>0</v>
      </c>
      <c r="E124" s="150">
        <f t="shared" si="21"/>
        <v>0</v>
      </c>
      <c r="F124" s="150">
        <v>0</v>
      </c>
      <c r="G124" s="150">
        <v>0</v>
      </c>
      <c r="H124" s="260">
        <f t="shared" si="20"/>
        <v>0</v>
      </c>
      <c r="I124" s="261"/>
    </row>
    <row r="125" spans="1:9" s="126" customFormat="1" ht="9" customHeight="1">
      <c r="A125" s="151" t="s">
        <v>357</v>
      </c>
      <c r="B125" s="120"/>
      <c r="C125" s="150">
        <v>25000</v>
      </c>
      <c r="D125" s="150">
        <v>2000</v>
      </c>
      <c r="E125" s="150">
        <f t="shared" si="21"/>
        <v>27000</v>
      </c>
      <c r="F125" s="150">
        <v>0</v>
      </c>
      <c r="G125" s="150">
        <v>0</v>
      </c>
      <c r="H125" s="260">
        <f t="shared" si="20"/>
        <v>27000</v>
      </c>
      <c r="I125" s="261"/>
    </row>
    <row r="126" spans="1:9" s="126" customFormat="1" ht="9" customHeight="1">
      <c r="A126" s="151" t="s">
        <v>358</v>
      </c>
      <c r="B126" s="120"/>
      <c r="C126" s="150">
        <v>50000</v>
      </c>
      <c r="D126" s="150">
        <v>0</v>
      </c>
      <c r="E126" s="150">
        <f t="shared" si="21"/>
        <v>50000</v>
      </c>
      <c r="F126" s="150">
        <v>0</v>
      </c>
      <c r="G126" s="150">
        <v>0</v>
      </c>
      <c r="H126" s="260">
        <f t="shared" si="20"/>
        <v>50000</v>
      </c>
      <c r="I126" s="261"/>
    </row>
    <row r="127" spans="1:9" s="126" customFormat="1" ht="9" customHeight="1">
      <c r="A127" s="151" t="s">
        <v>359</v>
      </c>
      <c r="B127" s="120"/>
      <c r="C127" s="150">
        <v>0</v>
      </c>
      <c r="D127" s="150">
        <v>0</v>
      </c>
      <c r="E127" s="150">
        <f t="shared" si="21"/>
        <v>0</v>
      </c>
      <c r="F127" s="150">
        <v>0</v>
      </c>
      <c r="G127" s="150">
        <v>0</v>
      </c>
      <c r="H127" s="260">
        <f t="shared" si="20"/>
        <v>0</v>
      </c>
      <c r="I127" s="261"/>
    </row>
    <row r="128" spans="1:9" s="126" customFormat="1" ht="1.5" customHeight="1">
      <c r="A128" s="122"/>
      <c r="B128" s="120"/>
      <c r="C128" s="120"/>
      <c r="D128" s="120"/>
      <c r="E128" s="120"/>
      <c r="F128" s="120"/>
      <c r="G128" s="120"/>
      <c r="H128" s="121"/>
      <c r="I128" s="120"/>
    </row>
    <row r="129" spans="1:9" s="126" customFormat="1" ht="9" customHeight="1">
      <c r="A129" s="271" t="s">
        <v>360</v>
      </c>
      <c r="B129" s="120"/>
      <c r="C129" s="265">
        <f aca="true" t="shared" si="22" ref="C129:I129">SUM(C131:C139)</f>
        <v>12071938891</v>
      </c>
      <c r="D129" s="265">
        <f t="shared" si="22"/>
        <v>-108078098.62</v>
      </c>
      <c r="E129" s="265">
        <f t="shared" si="22"/>
        <v>11963860792.38</v>
      </c>
      <c r="F129" s="265">
        <f>SUM(F131:F139)</f>
        <v>3012922368.94</v>
      </c>
      <c r="G129" s="265">
        <f>SUM(G131:G139)</f>
        <v>3012922368.94</v>
      </c>
      <c r="H129" s="266">
        <f>SUM(H131:H139)</f>
        <v>8950938423.44</v>
      </c>
      <c r="I129" s="267">
        <f t="shared" si="22"/>
        <v>0</v>
      </c>
    </row>
    <row r="130" spans="1:9" s="126" customFormat="1" ht="9" customHeight="1">
      <c r="A130" s="271"/>
      <c r="B130" s="120"/>
      <c r="C130" s="265"/>
      <c r="D130" s="265"/>
      <c r="E130" s="265"/>
      <c r="F130" s="265"/>
      <c r="G130" s="265"/>
      <c r="H130" s="266"/>
      <c r="I130" s="267"/>
    </row>
    <row r="131" spans="1:9" s="126" customFormat="1" ht="9" customHeight="1">
      <c r="A131" s="151" t="s">
        <v>361</v>
      </c>
      <c r="B131" s="120"/>
      <c r="C131" s="152">
        <v>11871938891</v>
      </c>
      <c r="D131" s="152">
        <v>-120389150.51</v>
      </c>
      <c r="E131" s="152">
        <f>SUM(C131:D131)</f>
        <v>11751549740.49</v>
      </c>
      <c r="F131" s="152">
        <v>2918189856.57</v>
      </c>
      <c r="G131" s="152">
        <v>2918189856.57</v>
      </c>
      <c r="H131" s="260">
        <f>+E131-F131</f>
        <v>8833359883.92</v>
      </c>
      <c r="I131" s="261"/>
    </row>
    <row r="132" spans="1:9" s="126" customFormat="1" ht="9" customHeight="1">
      <c r="A132" s="151" t="s">
        <v>362</v>
      </c>
      <c r="B132" s="120"/>
      <c r="C132" s="150">
        <v>0</v>
      </c>
      <c r="D132" s="150">
        <v>11160000</v>
      </c>
      <c r="E132" s="152">
        <f aca="true" t="shared" si="23" ref="E132:E139">SUM(C132:D132)</f>
        <v>11160000</v>
      </c>
      <c r="F132" s="150">
        <v>3581460.5</v>
      </c>
      <c r="G132" s="150">
        <v>3581460.5</v>
      </c>
      <c r="H132" s="260">
        <f aca="true" t="shared" si="24" ref="H132:H139">+E132-F132</f>
        <v>7578539.5</v>
      </c>
      <c r="I132" s="261"/>
    </row>
    <row r="133" spans="1:9" s="126" customFormat="1" ht="9" customHeight="1">
      <c r="A133" s="151" t="s">
        <v>363</v>
      </c>
      <c r="B133" s="120"/>
      <c r="C133" s="150">
        <v>0</v>
      </c>
      <c r="D133" s="150">
        <v>0</v>
      </c>
      <c r="E133" s="152">
        <f t="shared" si="23"/>
        <v>0</v>
      </c>
      <c r="F133" s="150">
        <v>0</v>
      </c>
      <c r="G133" s="150">
        <v>0</v>
      </c>
      <c r="H133" s="260">
        <f t="shared" si="24"/>
        <v>0</v>
      </c>
      <c r="I133" s="261"/>
    </row>
    <row r="134" spans="1:9" s="126" customFormat="1" ht="9" customHeight="1">
      <c r="A134" s="151" t="s">
        <v>364</v>
      </c>
      <c r="B134" s="120"/>
      <c r="C134" s="150">
        <v>0</v>
      </c>
      <c r="D134" s="150">
        <v>1151051.89</v>
      </c>
      <c r="E134" s="152">
        <f t="shared" si="23"/>
        <v>1151051.89</v>
      </c>
      <c r="F134" s="150">
        <v>1151051.87</v>
      </c>
      <c r="G134" s="150">
        <v>1151051.87</v>
      </c>
      <c r="H134" s="260">
        <f t="shared" si="24"/>
        <v>0.019999999785795808</v>
      </c>
      <c r="I134" s="261"/>
    </row>
    <row r="135" spans="1:9" s="126" customFormat="1" ht="9" customHeight="1">
      <c r="A135" s="151" t="s">
        <v>365</v>
      </c>
      <c r="B135" s="120"/>
      <c r="C135" s="150">
        <v>200000000</v>
      </c>
      <c r="D135" s="150">
        <v>0</v>
      </c>
      <c r="E135" s="152">
        <f t="shared" si="23"/>
        <v>200000000</v>
      </c>
      <c r="F135" s="150">
        <v>90000000</v>
      </c>
      <c r="G135" s="150">
        <v>90000000</v>
      </c>
      <c r="H135" s="260">
        <f t="shared" si="24"/>
        <v>110000000</v>
      </c>
      <c r="I135" s="261"/>
    </row>
    <row r="136" spans="1:9" s="126" customFormat="1" ht="9" customHeight="1">
      <c r="A136" s="151" t="s">
        <v>366</v>
      </c>
      <c r="B136" s="120"/>
      <c r="C136" s="152">
        <v>0</v>
      </c>
      <c r="D136" s="152">
        <v>0</v>
      </c>
      <c r="E136" s="152">
        <f t="shared" si="23"/>
        <v>0</v>
      </c>
      <c r="F136" s="152">
        <v>0</v>
      </c>
      <c r="G136" s="152">
        <v>0</v>
      </c>
      <c r="H136" s="260">
        <f t="shared" si="24"/>
        <v>0</v>
      </c>
      <c r="I136" s="261"/>
    </row>
    <row r="137" spans="1:9" s="126" customFormat="1" ht="9" customHeight="1">
      <c r="A137" s="151" t="s">
        <v>367</v>
      </c>
      <c r="B137" s="120"/>
      <c r="C137" s="150">
        <v>0</v>
      </c>
      <c r="D137" s="150">
        <v>0</v>
      </c>
      <c r="E137" s="152">
        <f t="shared" si="23"/>
        <v>0</v>
      </c>
      <c r="F137" s="150">
        <v>0</v>
      </c>
      <c r="G137" s="150">
        <v>0</v>
      </c>
      <c r="H137" s="260">
        <f t="shared" si="24"/>
        <v>0</v>
      </c>
      <c r="I137" s="261"/>
    </row>
    <row r="138" spans="1:9" s="126" customFormat="1" ht="9" customHeight="1">
      <c r="A138" s="151" t="s">
        <v>368</v>
      </c>
      <c r="B138" s="120"/>
      <c r="C138" s="150">
        <v>0</v>
      </c>
      <c r="D138" s="150">
        <v>0</v>
      </c>
      <c r="E138" s="152">
        <f t="shared" si="23"/>
        <v>0</v>
      </c>
      <c r="F138" s="150">
        <v>0</v>
      </c>
      <c r="G138" s="150">
        <v>0</v>
      </c>
      <c r="H138" s="260">
        <f t="shared" si="24"/>
        <v>0</v>
      </c>
      <c r="I138" s="261"/>
    </row>
    <row r="139" spans="1:9" s="126" customFormat="1" ht="9" customHeight="1">
      <c r="A139" s="151" t="s">
        <v>369</v>
      </c>
      <c r="B139" s="120"/>
      <c r="C139" s="150">
        <v>0</v>
      </c>
      <c r="D139" s="150">
        <v>0</v>
      </c>
      <c r="E139" s="152">
        <f t="shared" si="23"/>
        <v>0</v>
      </c>
      <c r="F139" s="150">
        <v>0</v>
      </c>
      <c r="G139" s="150">
        <v>0</v>
      </c>
      <c r="H139" s="260">
        <f t="shared" si="24"/>
        <v>0</v>
      </c>
      <c r="I139" s="261"/>
    </row>
    <row r="140" spans="1:9" s="126" customFormat="1" ht="1.5" customHeight="1">
      <c r="A140" s="122"/>
      <c r="B140" s="120"/>
      <c r="C140" s="120"/>
      <c r="D140" s="120"/>
      <c r="E140" s="120"/>
      <c r="F140" s="120"/>
      <c r="G140" s="120"/>
      <c r="H140" s="269"/>
      <c r="I140" s="270"/>
    </row>
    <row r="141" spans="1:9" s="126" customFormat="1" ht="9" customHeight="1">
      <c r="A141" s="153" t="s">
        <v>370</v>
      </c>
      <c r="B141" s="120"/>
      <c r="C141" s="154">
        <f aca="true" t="shared" si="25" ref="C141:I141">SUM(C142:C150)</f>
        <v>13650000</v>
      </c>
      <c r="D141" s="150">
        <f t="shared" si="25"/>
        <v>2</v>
      </c>
      <c r="E141" s="150">
        <f t="shared" si="25"/>
        <v>13650002</v>
      </c>
      <c r="F141" s="150">
        <f>SUM(F142:F150)</f>
        <v>0</v>
      </c>
      <c r="G141" s="150">
        <f t="shared" si="25"/>
        <v>0</v>
      </c>
      <c r="H141" s="260">
        <f t="shared" si="25"/>
        <v>13650002</v>
      </c>
      <c r="I141" s="261">
        <f t="shared" si="25"/>
        <v>0</v>
      </c>
    </row>
    <row r="142" spans="1:9" s="126" customFormat="1" ht="9" customHeight="1">
      <c r="A142" s="151" t="s">
        <v>371</v>
      </c>
      <c r="B142" s="120"/>
      <c r="C142" s="150">
        <v>0</v>
      </c>
      <c r="D142" s="150">
        <v>0</v>
      </c>
      <c r="E142" s="150">
        <f>SUM(C142:D142)</f>
        <v>0</v>
      </c>
      <c r="F142" s="150">
        <v>0</v>
      </c>
      <c r="G142" s="150">
        <v>0</v>
      </c>
      <c r="H142" s="260">
        <f aca="true" t="shared" si="26" ref="H142:H150">+E142-F142</f>
        <v>0</v>
      </c>
      <c r="I142" s="261"/>
    </row>
    <row r="143" spans="1:9" s="126" customFormat="1" ht="9" customHeight="1">
      <c r="A143" s="151" t="s">
        <v>372</v>
      </c>
      <c r="B143" s="120"/>
      <c r="C143" s="150">
        <v>0</v>
      </c>
      <c r="D143" s="150">
        <v>2</v>
      </c>
      <c r="E143" s="150">
        <f aca="true" t="shared" si="27" ref="E143:E151">SUM(C143:D143)</f>
        <v>2</v>
      </c>
      <c r="F143" s="150">
        <v>0</v>
      </c>
      <c r="G143" s="150">
        <v>0</v>
      </c>
      <c r="H143" s="260">
        <f t="shared" si="26"/>
        <v>2</v>
      </c>
      <c r="I143" s="261"/>
    </row>
    <row r="144" spans="1:9" s="126" customFormat="1" ht="9" customHeight="1">
      <c r="A144" s="151" t="s">
        <v>373</v>
      </c>
      <c r="B144" s="120"/>
      <c r="C144" s="150">
        <v>0</v>
      </c>
      <c r="D144" s="150">
        <v>0</v>
      </c>
      <c r="E144" s="150">
        <f t="shared" si="27"/>
        <v>0</v>
      </c>
      <c r="F144" s="150">
        <v>0</v>
      </c>
      <c r="G144" s="150">
        <v>0</v>
      </c>
      <c r="H144" s="260">
        <f t="shared" si="26"/>
        <v>0</v>
      </c>
      <c r="I144" s="261"/>
    </row>
    <row r="145" spans="1:9" s="126" customFormat="1" ht="9" customHeight="1">
      <c r="A145" s="151" t="s">
        <v>374</v>
      </c>
      <c r="B145" s="120"/>
      <c r="C145" s="150">
        <v>0</v>
      </c>
      <c r="D145" s="150">
        <v>0</v>
      </c>
      <c r="E145" s="150">
        <f t="shared" si="27"/>
        <v>0</v>
      </c>
      <c r="F145" s="150">
        <v>0</v>
      </c>
      <c r="G145" s="150">
        <v>0</v>
      </c>
      <c r="H145" s="260">
        <f t="shared" si="26"/>
        <v>0</v>
      </c>
      <c r="I145" s="261"/>
    </row>
    <row r="146" spans="1:9" s="126" customFormat="1" ht="9" customHeight="1">
      <c r="A146" s="151" t="s">
        <v>375</v>
      </c>
      <c r="B146" s="120"/>
      <c r="C146" s="150">
        <v>0</v>
      </c>
      <c r="D146" s="150">
        <v>0</v>
      </c>
      <c r="E146" s="150">
        <f t="shared" si="27"/>
        <v>0</v>
      </c>
      <c r="F146" s="150">
        <v>0</v>
      </c>
      <c r="G146" s="150">
        <v>0</v>
      </c>
      <c r="H146" s="260">
        <f t="shared" si="26"/>
        <v>0</v>
      </c>
      <c r="I146" s="261"/>
    </row>
    <row r="147" spans="1:9" s="126" customFormat="1" ht="9" customHeight="1">
      <c r="A147" s="151" t="s">
        <v>376</v>
      </c>
      <c r="B147" s="120"/>
      <c r="C147" s="150">
        <v>0</v>
      </c>
      <c r="D147" s="150">
        <v>0</v>
      </c>
      <c r="E147" s="150">
        <f t="shared" si="27"/>
        <v>0</v>
      </c>
      <c r="F147" s="150">
        <v>0</v>
      </c>
      <c r="G147" s="150">
        <v>0</v>
      </c>
      <c r="H147" s="260">
        <f t="shared" si="26"/>
        <v>0</v>
      </c>
      <c r="I147" s="261"/>
    </row>
    <row r="148" spans="1:9" s="126" customFormat="1" ht="9" customHeight="1">
      <c r="A148" s="151" t="s">
        <v>377</v>
      </c>
      <c r="B148" s="120"/>
      <c r="C148" s="150">
        <v>0</v>
      </c>
      <c r="D148" s="150">
        <v>0</v>
      </c>
      <c r="E148" s="150">
        <f t="shared" si="27"/>
        <v>0</v>
      </c>
      <c r="F148" s="150">
        <v>0</v>
      </c>
      <c r="G148" s="150">
        <v>0</v>
      </c>
      <c r="H148" s="260">
        <f t="shared" si="26"/>
        <v>0</v>
      </c>
      <c r="I148" s="261"/>
    </row>
    <row r="149" spans="1:9" s="126" customFormat="1" ht="9" customHeight="1">
      <c r="A149" s="151" t="s">
        <v>378</v>
      </c>
      <c r="B149" s="120"/>
      <c r="C149" s="150">
        <v>0</v>
      </c>
      <c r="D149" s="150">
        <v>0</v>
      </c>
      <c r="E149" s="150">
        <f t="shared" si="27"/>
        <v>0</v>
      </c>
      <c r="F149" s="150">
        <v>0</v>
      </c>
      <c r="G149" s="150">
        <v>0</v>
      </c>
      <c r="H149" s="260">
        <f t="shared" si="26"/>
        <v>0</v>
      </c>
      <c r="I149" s="261"/>
    </row>
    <row r="150" spans="1:9" s="126" customFormat="1" ht="9" customHeight="1">
      <c r="A150" s="151" t="s">
        <v>379</v>
      </c>
      <c r="B150" s="120"/>
      <c r="C150" s="150">
        <v>13650000</v>
      </c>
      <c r="D150" s="150">
        <v>0</v>
      </c>
      <c r="E150" s="150">
        <f t="shared" si="27"/>
        <v>13650000</v>
      </c>
      <c r="F150" s="150">
        <v>0</v>
      </c>
      <c r="G150" s="150">
        <v>0</v>
      </c>
      <c r="H150" s="260">
        <f t="shared" si="26"/>
        <v>13650000</v>
      </c>
      <c r="I150" s="261"/>
    </row>
    <row r="151" spans="1:9" s="126" customFormat="1" ht="1.5" customHeight="1">
      <c r="A151" s="122"/>
      <c r="B151" s="120"/>
      <c r="C151" s="120"/>
      <c r="D151" s="120"/>
      <c r="E151" s="150">
        <f t="shared" si="27"/>
        <v>0</v>
      </c>
      <c r="F151" s="120"/>
      <c r="G151" s="120"/>
      <c r="H151" s="121"/>
      <c r="I151" s="120"/>
    </row>
    <row r="152" spans="1:9" s="126" customFormat="1" ht="9" customHeight="1">
      <c r="A152" s="149" t="s">
        <v>380</v>
      </c>
      <c r="B152" s="120"/>
      <c r="C152" s="150">
        <f>SUM(C153:C155)</f>
        <v>448316670</v>
      </c>
      <c r="D152" s="150">
        <f aca="true" t="shared" si="28" ref="D152:I152">SUM(D153:D155)</f>
        <v>202468948.67</v>
      </c>
      <c r="E152" s="150">
        <f t="shared" si="28"/>
        <v>650785618.6700001</v>
      </c>
      <c r="F152" s="150">
        <f t="shared" si="28"/>
        <v>231003522.32000002</v>
      </c>
      <c r="G152" s="150">
        <f t="shared" si="28"/>
        <v>231003522.32000002</v>
      </c>
      <c r="H152" s="260">
        <f t="shared" si="28"/>
        <v>419782096.35</v>
      </c>
      <c r="I152" s="261">
        <f t="shared" si="28"/>
        <v>0</v>
      </c>
    </row>
    <row r="153" spans="1:9" s="126" customFormat="1" ht="9" customHeight="1">
      <c r="A153" s="151" t="s">
        <v>381</v>
      </c>
      <c r="B153" s="120"/>
      <c r="C153" s="150">
        <v>448316670</v>
      </c>
      <c r="D153" s="150">
        <v>200039648.22</v>
      </c>
      <c r="E153" s="150">
        <f>SUM(C153:D153)</f>
        <v>648356318.22</v>
      </c>
      <c r="F153" s="150">
        <v>228578118.86</v>
      </c>
      <c r="G153" s="150">
        <v>228578118.86</v>
      </c>
      <c r="H153" s="260">
        <f>+E153-F153</f>
        <v>419778199.36</v>
      </c>
      <c r="I153" s="261"/>
    </row>
    <row r="154" spans="1:9" s="126" customFormat="1" ht="9" customHeight="1">
      <c r="A154" s="151" t="s">
        <v>382</v>
      </c>
      <c r="B154" s="120"/>
      <c r="C154" s="150">
        <v>0</v>
      </c>
      <c r="D154" s="150">
        <v>2429300.45</v>
      </c>
      <c r="E154" s="150">
        <f>SUM(C154:D154)</f>
        <v>2429300.45</v>
      </c>
      <c r="F154" s="150">
        <v>2425403.46</v>
      </c>
      <c r="G154" s="150">
        <v>2425403.46</v>
      </c>
      <c r="H154" s="260">
        <f>+E154-F154</f>
        <v>3896.9900000002235</v>
      </c>
      <c r="I154" s="261"/>
    </row>
    <row r="155" spans="1:9" s="126" customFormat="1" ht="9" customHeight="1">
      <c r="A155" s="151" t="s">
        <v>383</v>
      </c>
      <c r="B155" s="120"/>
      <c r="C155" s="150">
        <v>0</v>
      </c>
      <c r="D155" s="150">
        <v>0</v>
      </c>
      <c r="E155" s="150">
        <f>SUM(C155:D155)</f>
        <v>0</v>
      </c>
      <c r="F155" s="150">
        <v>0</v>
      </c>
      <c r="G155" s="150">
        <v>0</v>
      </c>
      <c r="H155" s="260">
        <f>+E155-F155</f>
        <v>0</v>
      </c>
      <c r="I155" s="261"/>
    </row>
    <row r="156" spans="1:9" s="126" customFormat="1" ht="2.25" customHeight="1">
      <c r="A156" s="122"/>
      <c r="B156" s="120"/>
      <c r="C156" s="120"/>
      <c r="D156" s="120"/>
      <c r="E156" s="120"/>
      <c r="F156" s="120"/>
      <c r="G156" s="120"/>
      <c r="H156" s="121"/>
      <c r="I156" s="120"/>
    </row>
    <row r="157" spans="1:9" s="126" customFormat="1" ht="9" customHeight="1">
      <c r="A157" s="153" t="s">
        <v>384</v>
      </c>
      <c r="B157" s="120"/>
      <c r="C157" s="150">
        <f aca="true" t="shared" si="29" ref="C157:I157">SUM(C158:C165)</f>
        <v>0</v>
      </c>
      <c r="D157" s="150">
        <f t="shared" si="29"/>
        <v>0</v>
      </c>
      <c r="E157" s="150">
        <f t="shared" si="29"/>
        <v>0</v>
      </c>
      <c r="F157" s="150">
        <f t="shared" si="29"/>
        <v>0</v>
      </c>
      <c r="G157" s="150">
        <f t="shared" si="29"/>
        <v>0</v>
      </c>
      <c r="H157" s="260">
        <f t="shared" si="29"/>
        <v>0</v>
      </c>
      <c r="I157" s="261">
        <f t="shared" si="29"/>
        <v>0</v>
      </c>
    </row>
    <row r="158" spans="1:9" s="126" customFormat="1" ht="9" customHeight="1">
      <c r="A158" s="151" t="s">
        <v>385</v>
      </c>
      <c r="B158" s="120"/>
      <c r="C158" s="150">
        <v>0</v>
      </c>
      <c r="D158" s="150">
        <v>0</v>
      </c>
      <c r="E158" s="150">
        <f>SUM(C158:D158)</f>
        <v>0</v>
      </c>
      <c r="F158" s="150">
        <v>0</v>
      </c>
      <c r="G158" s="150">
        <v>0</v>
      </c>
      <c r="H158" s="260">
        <f aca="true" t="shared" si="30" ref="H158:H165">+E158-F158</f>
        <v>0</v>
      </c>
      <c r="I158" s="261"/>
    </row>
    <row r="159" spans="1:9" s="126" customFormat="1" ht="9" customHeight="1">
      <c r="A159" s="151" t="s">
        <v>386</v>
      </c>
      <c r="B159" s="120"/>
      <c r="C159" s="150">
        <v>0</v>
      </c>
      <c r="D159" s="150">
        <v>0</v>
      </c>
      <c r="E159" s="150">
        <f>SUM(C159:D159)</f>
        <v>0</v>
      </c>
      <c r="F159" s="150">
        <v>0</v>
      </c>
      <c r="G159" s="150">
        <v>0</v>
      </c>
      <c r="H159" s="260">
        <f t="shared" si="30"/>
        <v>0</v>
      </c>
      <c r="I159" s="261"/>
    </row>
    <row r="160" spans="1:9" s="126" customFormat="1" ht="9" customHeight="1">
      <c r="A160" s="151" t="s">
        <v>387</v>
      </c>
      <c r="B160" s="120"/>
      <c r="C160" s="150">
        <v>0</v>
      </c>
      <c r="D160" s="150">
        <v>0</v>
      </c>
      <c r="E160" s="150">
        <f>SUM(C160:D160)</f>
        <v>0</v>
      </c>
      <c r="F160" s="150">
        <v>0</v>
      </c>
      <c r="G160" s="150">
        <v>0</v>
      </c>
      <c r="H160" s="260">
        <f t="shared" si="30"/>
        <v>0</v>
      </c>
      <c r="I160" s="261"/>
    </row>
    <row r="161" spans="1:9" s="126" customFormat="1" ht="9" customHeight="1">
      <c r="A161" s="151" t="s">
        <v>388</v>
      </c>
      <c r="B161" s="120"/>
      <c r="C161" s="150">
        <v>0</v>
      </c>
      <c r="D161" s="150">
        <v>0</v>
      </c>
      <c r="E161" s="150">
        <f>SUM(C161:D161)</f>
        <v>0</v>
      </c>
      <c r="F161" s="150">
        <v>0</v>
      </c>
      <c r="G161" s="150">
        <v>0</v>
      </c>
      <c r="H161" s="260">
        <f t="shared" si="30"/>
        <v>0</v>
      </c>
      <c r="I161" s="261"/>
    </row>
    <row r="162" spans="1:9" s="126" customFormat="1" ht="9" customHeight="1">
      <c r="A162" s="268" t="s">
        <v>389</v>
      </c>
      <c r="B162" s="120"/>
      <c r="C162" s="265">
        <v>0</v>
      </c>
      <c r="D162" s="265">
        <v>0</v>
      </c>
      <c r="E162" s="265">
        <f>SUM(C162:D163)</f>
        <v>0</v>
      </c>
      <c r="F162" s="265">
        <v>0</v>
      </c>
      <c r="G162" s="265">
        <v>0</v>
      </c>
      <c r="H162" s="266">
        <f t="shared" si="30"/>
        <v>0</v>
      </c>
      <c r="I162" s="267"/>
    </row>
    <row r="163" spans="1:9" s="126" customFormat="1" ht="9" customHeight="1">
      <c r="A163" s="268"/>
      <c r="B163" s="120"/>
      <c r="C163" s="265"/>
      <c r="D163" s="265"/>
      <c r="E163" s="265"/>
      <c r="F163" s="265"/>
      <c r="G163" s="265"/>
      <c r="H163" s="266"/>
      <c r="I163" s="267"/>
    </row>
    <row r="164" spans="1:9" s="126" customFormat="1" ht="9" customHeight="1">
      <c r="A164" s="151" t="s">
        <v>390</v>
      </c>
      <c r="B164" s="120"/>
      <c r="C164" s="150">
        <v>0</v>
      </c>
      <c r="D164" s="150">
        <v>0</v>
      </c>
      <c r="E164" s="150">
        <f>SUM(C164:D164)</f>
        <v>0</v>
      </c>
      <c r="F164" s="150">
        <v>0</v>
      </c>
      <c r="G164" s="150">
        <v>0</v>
      </c>
      <c r="H164" s="260">
        <f t="shared" si="30"/>
        <v>0</v>
      </c>
      <c r="I164" s="261"/>
    </row>
    <row r="165" spans="1:9" s="126" customFormat="1" ht="9" customHeight="1">
      <c r="A165" s="151" t="s">
        <v>391</v>
      </c>
      <c r="B165" s="120"/>
      <c r="C165" s="152">
        <v>0</v>
      </c>
      <c r="D165" s="152">
        <v>0</v>
      </c>
      <c r="E165" s="152">
        <f>SUM(C165:D165)</f>
        <v>0</v>
      </c>
      <c r="F165" s="152">
        <v>0</v>
      </c>
      <c r="G165" s="152">
        <v>0</v>
      </c>
      <c r="H165" s="260">
        <f t="shared" si="30"/>
        <v>0</v>
      </c>
      <c r="I165" s="261"/>
    </row>
    <row r="166" spans="1:9" s="126" customFormat="1" ht="1.5" customHeight="1">
      <c r="A166" s="122"/>
      <c r="B166" s="120"/>
      <c r="C166" s="120"/>
      <c r="D166" s="120"/>
      <c r="E166" s="120"/>
      <c r="F166" s="120"/>
      <c r="G166" s="120"/>
      <c r="H166" s="121"/>
      <c r="I166" s="120"/>
    </row>
    <row r="167" spans="1:9" s="126" customFormat="1" ht="9" customHeight="1">
      <c r="A167" s="149" t="s">
        <v>392</v>
      </c>
      <c r="B167" s="120"/>
      <c r="C167" s="150">
        <f aca="true" t="shared" si="31" ref="C167:I167">SUM(C168:C170)</f>
        <v>2337483715</v>
      </c>
      <c r="D167" s="150">
        <f t="shared" si="31"/>
        <v>22779314.96</v>
      </c>
      <c r="E167" s="150">
        <f t="shared" si="31"/>
        <v>2360263029.96</v>
      </c>
      <c r="F167" s="150">
        <f t="shared" si="31"/>
        <v>666814592.96</v>
      </c>
      <c r="G167" s="150">
        <f t="shared" si="31"/>
        <v>666814592.96</v>
      </c>
      <c r="H167" s="260">
        <f t="shared" si="31"/>
        <v>1693448437</v>
      </c>
      <c r="I167" s="261">
        <f t="shared" si="31"/>
        <v>0</v>
      </c>
    </row>
    <row r="168" spans="1:9" s="126" customFormat="1" ht="9" customHeight="1">
      <c r="A168" s="151" t="s">
        <v>393</v>
      </c>
      <c r="B168" s="120"/>
      <c r="C168" s="150">
        <v>0</v>
      </c>
      <c r="D168" s="150">
        <v>0</v>
      </c>
      <c r="E168" s="150">
        <f>SUM(C168:D168)</f>
        <v>0</v>
      </c>
      <c r="F168" s="150">
        <v>0</v>
      </c>
      <c r="G168" s="150">
        <v>0</v>
      </c>
      <c r="H168" s="260">
        <f>+E168-F168</f>
        <v>0</v>
      </c>
      <c r="I168" s="261"/>
    </row>
    <row r="169" spans="1:9" s="126" customFormat="1" ht="9" customHeight="1">
      <c r="A169" s="151" t="s">
        <v>394</v>
      </c>
      <c r="B169" s="120"/>
      <c r="C169" s="150">
        <v>2337483715</v>
      </c>
      <c r="D169" s="150">
        <v>0</v>
      </c>
      <c r="E169" s="150">
        <f>SUM(C169:D169)</f>
        <v>2337483715</v>
      </c>
      <c r="F169" s="150">
        <v>644035278</v>
      </c>
      <c r="G169" s="150">
        <v>644035278</v>
      </c>
      <c r="H169" s="260">
        <f>+E169-F169</f>
        <v>1693448437</v>
      </c>
      <c r="I169" s="261"/>
    </row>
    <row r="170" spans="1:9" s="126" customFormat="1" ht="9" customHeight="1">
      <c r="A170" s="151" t="s">
        <v>395</v>
      </c>
      <c r="B170" s="120"/>
      <c r="C170" s="150">
        <v>0</v>
      </c>
      <c r="D170" s="150">
        <v>22779314.96</v>
      </c>
      <c r="E170" s="150">
        <f>SUM(C170:D170)</f>
        <v>22779314.96</v>
      </c>
      <c r="F170" s="150">
        <v>22779314.96</v>
      </c>
      <c r="G170" s="150">
        <v>22779314.96</v>
      </c>
      <c r="H170" s="260">
        <f>+E170-F170</f>
        <v>0</v>
      </c>
      <c r="I170" s="261"/>
    </row>
    <row r="171" spans="1:9" s="126" customFormat="1" ht="1.5" customHeight="1">
      <c r="A171" s="122"/>
      <c r="B171" s="120"/>
      <c r="C171" s="120"/>
      <c r="D171" s="120"/>
      <c r="E171" s="120"/>
      <c r="F171" s="120"/>
      <c r="G171" s="120"/>
      <c r="H171" s="121"/>
      <c r="I171" s="120"/>
    </row>
    <row r="172" spans="1:9" s="126" customFormat="1" ht="9" customHeight="1">
      <c r="A172" s="149" t="s">
        <v>396</v>
      </c>
      <c r="B172" s="120"/>
      <c r="C172" s="150">
        <f aca="true" t="shared" si="32" ref="C172:I172">SUM(C173:C179)</f>
        <v>126036500</v>
      </c>
      <c r="D172" s="150">
        <f t="shared" si="32"/>
        <v>0</v>
      </c>
      <c r="E172" s="150">
        <f t="shared" si="32"/>
        <v>126036500</v>
      </c>
      <c r="F172" s="150">
        <f t="shared" si="32"/>
        <v>29705823.43</v>
      </c>
      <c r="G172" s="150">
        <f t="shared" si="32"/>
        <v>29705823.43</v>
      </c>
      <c r="H172" s="264">
        <f t="shared" si="32"/>
        <v>96330676.57</v>
      </c>
      <c r="I172" s="261">
        <f t="shared" si="32"/>
        <v>0</v>
      </c>
    </row>
    <row r="173" spans="1:9" s="126" customFormat="1" ht="9" customHeight="1">
      <c r="A173" s="151" t="s">
        <v>397</v>
      </c>
      <c r="B173" s="120"/>
      <c r="C173" s="155">
        <v>95935238</v>
      </c>
      <c r="D173" s="150">
        <v>0</v>
      </c>
      <c r="E173" s="150">
        <f aca="true" t="shared" si="33" ref="E173:E179">SUM(C173:D173)</f>
        <v>95935238</v>
      </c>
      <c r="F173" s="150">
        <v>20127711.01</v>
      </c>
      <c r="G173" s="150">
        <v>20127711.01</v>
      </c>
      <c r="H173" s="260">
        <f aca="true" t="shared" si="34" ref="H173:H179">+E173-F173</f>
        <v>75807526.99</v>
      </c>
      <c r="I173" s="261"/>
    </row>
    <row r="174" spans="1:9" s="126" customFormat="1" ht="9" customHeight="1">
      <c r="A174" s="151" t="s">
        <v>398</v>
      </c>
      <c r="B174" s="120"/>
      <c r="C174" s="155">
        <v>30101262</v>
      </c>
      <c r="D174" s="150">
        <v>0</v>
      </c>
      <c r="E174" s="150">
        <f t="shared" si="33"/>
        <v>30101262</v>
      </c>
      <c r="F174" s="150">
        <v>9578112.42</v>
      </c>
      <c r="G174" s="150">
        <v>9578112.42</v>
      </c>
      <c r="H174" s="260">
        <f t="shared" si="34"/>
        <v>20523149.58</v>
      </c>
      <c r="I174" s="261"/>
    </row>
    <row r="175" spans="1:9" s="126" customFormat="1" ht="9" customHeight="1">
      <c r="A175" s="151" t="s">
        <v>399</v>
      </c>
      <c r="B175" s="120"/>
      <c r="C175" s="155">
        <v>0</v>
      </c>
      <c r="D175" s="150">
        <v>0</v>
      </c>
      <c r="E175" s="150">
        <f t="shared" si="33"/>
        <v>0</v>
      </c>
      <c r="F175" s="150">
        <v>0</v>
      </c>
      <c r="G175" s="150">
        <v>0</v>
      </c>
      <c r="H175" s="260">
        <f t="shared" si="34"/>
        <v>0</v>
      </c>
      <c r="I175" s="261"/>
    </row>
    <row r="176" spans="1:9" s="126" customFormat="1" ht="9" customHeight="1">
      <c r="A176" s="151" t="s">
        <v>400</v>
      </c>
      <c r="B176" s="120"/>
      <c r="C176" s="155">
        <v>0</v>
      </c>
      <c r="D176" s="150">
        <v>0</v>
      </c>
      <c r="E176" s="150">
        <f t="shared" si="33"/>
        <v>0</v>
      </c>
      <c r="F176" s="150">
        <v>0</v>
      </c>
      <c r="G176" s="150">
        <v>0</v>
      </c>
      <c r="H176" s="260">
        <f t="shared" si="34"/>
        <v>0</v>
      </c>
      <c r="I176" s="261"/>
    </row>
    <row r="177" spans="1:9" s="126" customFormat="1" ht="9" customHeight="1">
      <c r="A177" s="151" t="s">
        <v>401</v>
      </c>
      <c r="B177" s="120"/>
      <c r="C177" s="155">
        <v>0</v>
      </c>
      <c r="D177" s="150">
        <v>0</v>
      </c>
      <c r="E177" s="150">
        <f t="shared" si="33"/>
        <v>0</v>
      </c>
      <c r="F177" s="150">
        <v>0</v>
      </c>
      <c r="G177" s="150">
        <v>0</v>
      </c>
      <c r="H177" s="260">
        <f t="shared" si="34"/>
        <v>0</v>
      </c>
      <c r="I177" s="261"/>
    </row>
    <row r="178" spans="1:9" s="126" customFormat="1" ht="9" customHeight="1">
      <c r="A178" s="151" t="s">
        <v>402</v>
      </c>
      <c r="B178" s="120"/>
      <c r="C178" s="155">
        <v>0</v>
      </c>
      <c r="D178" s="150">
        <v>0</v>
      </c>
      <c r="E178" s="150">
        <f t="shared" si="33"/>
        <v>0</v>
      </c>
      <c r="F178" s="150">
        <v>0</v>
      </c>
      <c r="G178" s="150">
        <v>0</v>
      </c>
      <c r="H178" s="260">
        <f t="shared" si="34"/>
        <v>0</v>
      </c>
      <c r="I178" s="261"/>
    </row>
    <row r="179" spans="1:9" s="126" customFormat="1" ht="9" customHeight="1">
      <c r="A179" s="151" t="s">
        <v>403</v>
      </c>
      <c r="B179" s="120"/>
      <c r="C179" s="155">
        <v>0</v>
      </c>
      <c r="D179" s="150">
        <v>0</v>
      </c>
      <c r="E179" s="150">
        <f t="shared" si="33"/>
        <v>0</v>
      </c>
      <c r="F179" s="150">
        <v>0</v>
      </c>
      <c r="G179" s="150">
        <v>0</v>
      </c>
      <c r="H179" s="260">
        <f t="shared" si="34"/>
        <v>0</v>
      </c>
      <c r="I179" s="261"/>
    </row>
    <row r="180" spans="1:9" ht="2.25" customHeight="1">
      <c r="A180" s="3"/>
      <c r="B180" s="4"/>
      <c r="C180" s="4"/>
      <c r="D180" s="4"/>
      <c r="E180" s="4"/>
      <c r="F180" s="4"/>
      <c r="G180" s="4"/>
      <c r="H180" s="13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3"/>
      <c r="I181" s="4"/>
    </row>
    <row r="182" spans="1:9" ht="9" customHeight="1">
      <c r="A182" s="147" t="s">
        <v>405</v>
      </c>
      <c r="B182" s="4"/>
      <c r="C182" s="148">
        <f>+C10+C96</f>
        <v>28226585829</v>
      </c>
      <c r="D182" s="148">
        <f>+D10+D96</f>
        <v>979775477.9499998</v>
      </c>
      <c r="E182" s="148">
        <f>+E10+E96</f>
        <v>29206361306.95</v>
      </c>
      <c r="F182" s="148">
        <f>+F10+F96</f>
        <v>7718378980.35</v>
      </c>
      <c r="G182" s="148">
        <f>+G10+G96</f>
        <v>7465245149.97</v>
      </c>
      <c r="H182" s="262">
        <f>+H10+H96</f>
        <v>21487982326.6</v>
      </c>
      <c r="I182" s="263">
        <f>+I10+I96</f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1">
    <mergeCell ref="H176:I176"/>
    <mergeCell ref="H177:I177"/>
    <mergeCell ref="H178:I178"/>
    <mergeCell ref="H179:I179"/>
    <mergeCell ref="H182:I182"/>
    <mergeCell ref="H169:I169"/>
    <mergeCell ref="H170:I170"/>
    <mergeCell ref="H172:I172"/>
    <mergeCell ref="H173:I173"/>
    <mergeCell ref="H174:I174"/>
    <mergeCell ref="H175:I175"/>
    <mergeCell ref="G162:G163"/>
    <mergeCell ref="H162:I163"/>
    <mergeCell ref="H164:I164"/>
    <mergeCell ref="H165:I165"/>
    <mergeCell ref="H167:I167"/>
    <mergeCell ref="H168:I168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20:I120"/>
    <mergeCell ref="H121:I121"/>
    <mergeCell ref="H122:I122"/>
    <mergeCell ref="H123:I123"/>
    <mergeCell ref="H124:I124"/>
    <mergeCell ref="H125:I125"/>
    <mergeCell ref="H113:I113"/>
    <mergeCell ref="H114:I114"/>
    <mergeCell ref="H115:I115"/>
    <mergeCell ref="H116:I116"/>
    <mergeCell ref="H118:I118"/>
    <mergeCell ref="H119:I119"/>
    <mergeCell ref="H107:I107"/>
    <mergeCell ref="H108:I108"/>
    <mergeCell ref="H109:I109"/>
    <mergeCell ref="H110:I110"/>
    <mergeCell ref="H111:I111"/>
    <mergeCell ref="H112:I112"/>
    <mergeCell ref="H100:I100"/>
    <mergeCell ref="H101:I101"/>
    <mergeCell ref="H102:I102"/>
    <mergeCell ref="H103:I103"/>
    <mergeCell ref="H104:I104"/>
    <mergeCell ref="H105:I105"/>
    <mergeCell ref="H91:I91"/>
    <mergeCell ref="H92:I92"/>
    <mergeCell ref="H93:I93"/>
    <mergeCell ref="H96:I96"/>
    <mergeCell ref="H98:I98"/>
    <mergeCell ref="H99:I99"/>
    <mergeCell ref="H84:I84"/>
    <mergeCell ref="H86:I86"/>
    <mergeCell ref="H87:I87"/>
    <mergeCell ref="H88:I88"/>
    <mergeCell ref="H89:I89"/>
    <mergeCell ref="H90:I90"/>
    <mergeCell ref="H76:I77"/>
    <mergeCell ref="H78:I78"/>
    <mergeCell ref="H79:I79"/>
    <mergeCell ref="H81:I81"/>
    <mergeCell ref="H82:I82"/>
    <mergeCell ref="H83:I83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1"/>
  <sheetViews>
    <sheetView showGridLines="0" view="pageBreakPreview" zoomScaleNormal="130" zoomScaleSheetLayoutView="100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45" t="s">
        <v>406</v>
      </c>
      <c r="B1" s="246"/>
      <c r="C1" s="246"/>
      <c r="D1" s="246"/>
      <c r="E1" s="246"/>
      <c r="F1" s="246"/>
      <c r="G1" s="246"/>
      <c r="H1" s="246"/>
      <c r="I1" s="247"/>
    </row>
    <row r="2" spans="1:9" ht="11.25" customHeight="1">
      <c r="A2" s="248"/>
      <c r="B2" s="249"/>
      <c r="C2" s="249"/>
      <c r="D2" s="249"/>
      <c r="E2" s="249"/>
      <c r="F2" s="249"/>
      <c r="G2" s="249"/>
      <c r="H2" s="249"/>
      <c r="I2" s="250"/>
    </row>
    <row r="3" spans="1:9" ht="11.25" customHeight="1">
      <c r="A3" s="248"/>
      <c r="B3" s="249"/>
      <c r="C3" s="249"/>
      <c r="D3" s="249"/>
      <c r="E3" s="249"/>
      <c r="F3" s="249"/>
      <c r="G3" s="249"/>
      <c r="H3" s="249"/>
      <c r="I3" s="250"/>
    </row>
    <row r="4" spans="1:9" ht="11.25" customHeight="1">
      <c r="A4" s="248"/>
      <c r="B4" s="249"/>
      <c r="C4" s="249"/>
      <c r="D4" s="249"/>
      <c r="E4" s="249"/>
      <c r="F4" s="249"/>
      <c r="G4" s="249"/>
      <c r="H4" s="249"/>
      <c r="I4" s="250"/>
    </row>
    <row r="5" spans="1:9" ht="17.25" customHeight="1">
      <c r="A5" s="251"/>
      <c r="B5" s="252"/>
      <c r="C5" s="252"/>
      <c r="D5" s="252"/>
      <c r="E5" s="252"/>
      <c r="F5" s="252"/>
      <c r="G5" s="252"/>
      <c r="H5" s="252"/>
      <c r="I5" s="253"/>
    </row>
    <row r="6" spans="1:9" ht="12.75">
      <c r="A6" s="254" t="s">
        <v>0</v>
      </c>
      <c r="B6" s="282"/>
      <c r="C6" s="285" t="s">
        <v>326</v>
      </c>
      <c r="D6" s="285"/>
      <c r="E6" s="285"/>
      <c r="F6" s="285"/>
      <c r="G6" s="285"/>
      <c r="H6" s="286" t="s">
        <v>327</v>
      </c>
      <c r="I6" s="286"/>
    </row>
    <row r="7" spans="1:9" ht="12.75">
      <c r="A7" s="255"/>
      <c r="B7" s="283"/>
      <c r="C7" s="257" t="s">
        <v>328</v>
      </c>
      <c r="D7" s="285" t="s">
        <v>329</v>
      </c>
      <c r="E7" s="257" t="s">
        <v>330</v>
      </c>
      <c r="F7" s="257" t="s">
        <v>219</v>
      </c>
      <c r="G7" s="257" t="s">
        <v>236</v>
      </c>
      <c r="H7" s="286"/>
      <c r="I7" s="286"/>
    </row>
    <row r="8" spans="1:9" ht="12.75">
      <c r="A8" s="256"/>
      <c r="B8" s="284"/>
      <c r="C8" s="259"/>
      <c r="D8" s="285"/>
      <c r="E8" s="259"/>
      <c r="F8" s="259"/>
      <c r="G8" s="259"/>
      <c r="H8" s="286"/>
      <c r="I8" s="286"/>
    </row>
    <row r="9" spans="1:9" ht="2.25" customHeight="1">
      <c r="A9" s="50"/>
      <c r="B9" s="51"/>
      <c r="C9" s="51"/>
      <c r="D9" s="51"/>
      <c r="E9" s="51"/>
      <c r="F9" s="51"/>
      <c r="G9" s="51"/>
      <c r="H9" s="117"/>
      <c r="I9" s="51"/>
    </row>
    <row r="10" spans="1:9" ht="9" customHeight="1">
      <c r="A10" s="30" t="s">
        <v>407</v>
      </c>
      <c r="B10" s="4"/>
      <c r="C10" s="31">
        <f aca="true" t="shared" si="0" ref="C10:I10">+C11+C13+C31+C32+C33</f>
        <v>13176603268.999998</v>
      </c>
      <c r="D10" s="31">
        <f t="shared" si="0"/>
        <v>601290631.0899999</v>
      </c>
      <c r="E10" s="31">
        <f t="shared" si="0"/>
        <v>13777893900.09</v>
      </c>
      <c r="F10" s="31">
        <f t="shared" si="0"/>
        <v>3678372093.6800003</v>
      </c>
      <c r="G10" s="31">
        <f t="shared" si="0"/>
        <v>3428997184.7300005</v>
      </c>
      <c r="H10" s="289">
        <f t="shared" si="0"/>
        <v>10099521806.41</v>
      </c>
      <c r="I10" s="290">
        <f t="shared" si="0"/>
        <v>0</v>
      </c>
    </row>
    <row r="11" spans="1:9" ht="9" customHeight="1">
      <c r="A11" s="34" t="s">
        <v>408</v>
      </c>
      <c r="B11" s="4"/>
      <c r="C11" s="156">
        <v>400580447.06</v>
      </c>
      <c r="D11" s="35">
        <v>0</v>
      </c>
      <c r="E11" s="35">
        <f>SUM(C11:D11)</f>
        <v>400580447.06</v>
      </c>
      <c r="F11" s="35">
        <v>108219782.54</v>
      </c>
      <c r="G11" s="35">
        <v>108219782.54</v>
      </c>
      <c r="H11" s="287">
        <f>+E11-F11</f>
        <v>292360664.52</v>
      </c>
      <c r="I11" s="288"/>
    </row>
    <row r="12" spans="1:9" ht="2.25" customHeight="1">
      <c r="A12" s="143"/>
      <c r="B12" s="4"/>
      <c r="C12" s="104"/>
      <c r="D12" s="4"/>
      <c r="E12" s="4"/>
      <c r="F12" s="4"/>
      <c r="G12" s="4"/>
      <c r="H12" s="287">
        <f aca="true" t="shared" si="1" ref="H12:H31">+E12-F12</f>
        <v>0</v>
      </c>
      <c r="I12" s="288"/>
    </row>
    <row r="13" spans="1:9" s="126" customFormat="1" ht="9" customHeight="1">
      <c r="A13" s="34" t="s">
        <v>409</v>
      </c>
      <c r="B13" s="120"/>
      <c r="C13" s="35">
        <f>SUM(C14:C30)</f>
        <v>8217057156.709999</v>
      </c>
      <c r="D13" s="35">
        <f>SUM(D14:D30)</f>
        <v>475576106.3999999</v>
      </c>
      <c r="E13" s="35">
        <f>SUM(E14:E30)</f>
        <v>8692633263.11</v>
      </c>
      <c r="F13" s="35">
        <f>SUM(F14:F30)</f>
        <v>2374122734.75</v>
      </c>
      <c r="G13" s="35">
        <f>SUM(G14:G30)</f>
        <v>2169251153.2400002</v>
      </c>
      <c r="H13" s="287">
        <f>+E13-F13</f>
        <v>6318510528.360001</v>
      </c>
      <c r="I13" s="288"/>
    </row>
    <row r="14" spans="1:9" ht="9" customHeight="1">
      <c r="A14" s="157" t="s">
        <v>410</v>
      </c>
      <c r="B14" s="4"/>
      <c r="C14" s="156">
        <v>98738246.14</v>
      </c>
      <c r="D14" s="35">
        <v>9955794.23</v>
      </c>
      <c r="E14" s="35">
        <f aca="true" t="shared" si="2" ref="E14:E30">SUM(C14:D14)</f>
        <v>108694040.37</v>
      </c>
      <c r="F14" s="35">
        <v>18446337.41</v>
      </c>
      <c r="G14" s="35">
        <v>16415412.44</v>
      </c>
      <c r="H14" s="287">
        <f t="shared" si="1"/>
        <v>90247702.96000001</v>
      </c>
      <c r="I14" s="288"/>
    </row>
    <row r="15" spans="1:9" ht="9" customHeight="1">
      <c r="A15" s="157" t="s">
        <v>411</v>
      </c>
      <c r="B15" s="4"/>
      <c r="C15" s="35">
        <v>284544157.52</v>
      </c>
      <c r="D15" s="35">
        <v>-9955794.23</v>
      </c>
      <c r="E15" s="35">
        <f t="shared" si="2"/>
        <v>274588363.28999996</v>
      </c>
      <c r="F15" s="35">
        <v>46293784.83</v>
      </c>
      <c r="G15" s="35">
        <v>44289247.2</v>
      </c>
      <c r="H15" s="287">
        <f>+E15-F15</f>
        <v>228294578.45999998</v>
      </c>
      <c r="I15" s="288"/>
    </row>
    <row r="16" spans="1:9" ht="9" customHeight="1">
      <c r="A16" s="157" t="s">
        <v>412</v>
      </c>
      <c r="B16" s="4"/>
      <c r="C16" s="35">
        <v>128663743.89</v>
      </c>
      <c r="D16" s="35">
        <v>103806.16</v>
      </c>
      <c r="E16" s="35">
        <f t="shared" si="2"/>
        <v>128767550.05</v>
      </c>
      <c r="F16" s="35">
        <v>34867389.07</v>
      </c>
      <c r="G16" s="35">
        <v>34790091.33</v>
      </c>
      <c r="H16" s="287">
        <f t="shared" si="1"/>
        <v>93900160.97999999</v>
      </c>
      <c r="I16" s="288"/>
    </row>
    <row r="17" spans="1:9" ht="9" customHeight="1">
      <c r="A17" s="157" t="s">
        <v>413</v>
      </c>
      <c r="B17" s="4"/>
      <c r="C17" s="35">
        <v>746370816.09</v>
      </c>
      <c r="D17" s="35">
        <v>253677.53</v>
      </c>
      <c r="E17" s="35">
        <f t="shared" si="2"/>
        <v>746624493.62</v>
      </c>
      <c r="F17" s="35">
        <v>110680046.72</v>
      </c>
      <c r="G17" s="35">
        <v>107853597.65</v>
      </c>
      <c r="H17" s="287">
        <f t="shared" si="1"/>
        <v>635944446.9</v>
      </c>
      <c r="I17" s="288"/>
    </row>
    <row r="18" spans="1:9" ht="9" customHeight="1">
      <c r="A18" s="157" t="s">
        <v>414</v>
      </c>
      <c r="B18" s="4"/>
      <c r="C18" s="35">
        <v>122865598.47</v>
      </c>
      <c r="D18" s="35">
        <v>0</v>
      </c>
      <c r="E18" s="35">
        <f t="shared" si="2"/>
        <v>122865598.47</v>
      </c>
      <c r="F18" s="35">
        <v>18866510.66</v>
      </c>
      <c r="G18" s="35">
        <v>18469085</v>
      </c>
      <c r="H18" s="287">
        <f t="shared" si="1"/>
        <v>103999087.81</v>
      </c>
      <c r="I18" s="288"/>
    </row>
    <row r="19" spans="1:9" ht="9" customHeight="1">
      <c r="A19" s="157" t="s">
        <v>415</v>
      </c>
      <c r="B19" s="4"/>
      <c r="C19" s="35">
        <v>1017856883.54</v>
      </c>
      <c r="D19" s="35">
        <v>0</v>
      </c>
      <c r="E19" s="35">
        <f t="shared" si="2"/>
        <v>1017856883.54</v>
      </c>
      <c r="F19" s="35">
        <v>196049962.03</v>
      </c>
      <c r="G19" s="35">
        <v>190611726.93</v>
      </c>
      <c r="H19" s="287">
        <f t="shared" si="1"/>
        <v>821806921.51</v>
      </c>
      <c r="I19" s="288"/>
    </row>
    <row r="20" spans="1:9" ht="9" customHeight="1">
      <c r="A20" s="157" t="s">
        <v>416</v>
      </c>
      <c r="B20" s="4"/>
      <c r="C20" s="35">
        <v>63081708.19</v>
      </c>
      <c r="D20" s="35">
        <v>0</v>
      </c>
      <c r="E20" s="35">
        <f t="shared" si="2"/>
        <v>63081708.19</v>
      </c>
      <c r="F20" s="35">
        <v>10172773.15</v>
      </c>
      <c r="G20" s="35">
        <v>9813851.64</v>
      </c>
      <c r="H20" s="287">
        <f t="shared" si="1"/>
        <v>52908935.04</v>
      </c>
      <c r="I20" s="288"/>
    </row>
    <row r="21" spans="1:9" ht="9" customHeight="1">
      <c r="A21" s="157" t="s">
        <v>417</v>
      </c>
      <c r="B21" s="4"/>
      <c r="C21" s="35">
        <v>63968278.33</v>
      </c>
      <c r="D21" s="35">
        <v>0</v>
      </c>
      <c r="E21" s="35">
        <f t="shared" si="2"/>
        <v>63968278.33</v>
      </c>
      <c r="F21" s="35">
        <v>10199598.38</v>
      </c>
      <c r="G21" s="35">
        <v>9678580.01</v>
      </c>
      <c r="H21" s="287">
        <f t="shared" si="1"/>
        <v>53768679.949999996</v>
      </c>
      <c r="I21" s="288"/>
    </row>
    <row r="22" spans="1:9" ht="9" customHeight="1">
      <c r="A22" s="157" t="s">
        <v>418</v>
      </c>
      <c r="B22" s="4"/>
      <c r="C22" s="35">
        <v>64976737.95</v>
      </c>
      <c r="D22" s="35">
        <v>0</v>
      </c>
      <c r="E22" s="35">
        <f t="shared" si="2"/>
        <v>64976737.95</v>
      </c>
      <c r="F22" s="35">
        <v>8210361.12</v>
      </c>
      <c r="G22" s="35">
        <v>8062483.96</v>
      </c>
      <c r="H22" s="287">
        <f t="shared" si="1"/>
        <v>56766376.830000006</v>
      </c>
      <c r="I22" s="288"/>
    </row>
    <row r="23" spans="1:9" ht="9" customHeight="1">
      <c r="A23" s="157" t="s">
        <v>419</v>
      </c>
      <c r="B23" s="4"/>
      <c r="C23" s="35">
        <v>150538674.88</v>
      </c>
      <c r="D23" s="35">
        <v>9086722.4</v>
      </c>
      <c r="E23" s="35">
        <f t="shared" si="2"/>
        <v>159625397.28</v>
      </c>
      <c r="F23" s="35">
        <v>29897748.47</v>
      </c>
      <c r="G23" s="35">
        <v>28739979.46</v>
      </c>
      <c r="H23" s="287">
        <f t="shared" si="1"/>
        <v>129727648.81</v>
      </c>
      <c r="I23" s="288"/>
    </row>
    <row r="24" spans="1:9" ht="9" customHeight="1">
      <c r="A24" s="157" t="s">
        <v>420</v>
      </c>
      <c r="B24" s="4"/>
      <c r="C24" s="35">
        <v>651646350.94</v>
      </c>
      <c r="D24" s="35">
        <v>424310676.15</v>
      </c>
      <c r="E24" s="35">
        <f t="shared" si="2"/>
        <v>1075957027.0900002</v>
      </c>
      <c r="F24" s="35">
        <v>428011734.79</v>
      </c>
      <c r="G24" s="35">
        <v>365257210.5</v>
      </c>
      <c r="H24" s="287">
        <f t="shared" si="1"/>
        <v>647945292.3000002</v>
      </c>
      <c r="I24" s="288"/>
    </row>
    <row r="25" spans="1:9" ht="9" customHeight="1">
      <c r="A25" s="157" t="s">
        <v>421</v>
      </c>
      <c r="B25" s="4"/>
      <c r="C25" s="35">
        <v>1047171266.29</v>
      </c>
      <c r="D25" s="35">
        <v>0</v>
      </c>
      <c r="E25" s="35">
        <f t="shared" si="2"/>
        <v>1047171266.29</v>
      </c>
      <c r="F25" s="35">
        <v>214890082.78</v>
      </c>
      <c r="G25" s="35">
        <v>202335899.51</v>
      </c>
      <c r="H25" s="287">
        <f t="shared" si="1"/>
        <v>832281183.51</v>
      </c>
      <c r="I25" s="288"/>
    </row>
    <row r="26" spans="1:9" ht="9" customHeight="1">
      <c r="A26" s="157" t="s">
        <v>422</v>
      </c>
      <c r="B26" s="4"/>
      <c r="C26" s="35">
        <v>136836304.04</v>
      </c>
      <c r="D26" s="35">
        <v>0</v>
      </c>
      <c r="E26" s="35">
        <f t="shared" si="2"/>
        <v>136836304.04</v>
      </c>
      <c r="F26" s="35">
        <v>27792639.46</v>
      </c>
      <c r="G26" s="35">
        <v>26361793.79</v>
      </c>
      <c r="H26" s="287">
        <f>+E26-F26</f>
        <v>109043664.57999998</v>
      </c>
      <c r="I26" s="288"/>
    </row>
    <row r="27" spans="1:9" ht="9" customHeight="1">
      <c r="A27" s="157" t="s">
        <v>423</v>
      </c>
      <c r="B27" s="4"/>
      <c r="C27" s="156">
        <f>85385195.45</f>
        <v>85385195.45</v>
      </c>
      <c r="D27" s="35">
        <v>0</v>
      </c>
      <c r="E27" s="35">
        <f t="shared" si="2"/>
        <v>85385195.45</v>
      </c>
      <c r="F27" s="35">
        <v>13386362.81</v>
      </c>
      <c r="G27" s="35">
        <v>12730891.39</v>
      </c>
      <c r="H27" s="287">
        <f>+E27-F27</f>
        <v>71998832.64</v>
      </c>
      <c r="I27" s="288"/>
    </row>
    <row r="28" spans="1:9" ht="9" customHeight="1">
      <c r="A28" s="157" t="s">
        <v>424</v>
      </c>
      <c r="B28" s="4"/>
      <c r="C28" s="35">
        <v>902580429.47</v>
      </c>
      <c r="D28" s="35">
        <v>-103806.16</v>
      </c>
      <c r="E28" s="35">
        <f t="shared" si="2"/>
        <v>902476623.3100001</v>
      </c>
      <c r="F28" s="35">
        <v>252877871.83</v>
      </c>
      <c r="G28" s="35">
        <v>234623843.91</v>
      </c>
      <c r="H28" s="287">
        <f t="shared" si="1"/>
        <v>649598751.48</v>
      </c>
      <c r="I28" s="288"/>
    </row>
    <row r="29" spans="1:9" ht="9" customHeight="1">
      <c r="A29" s="157" t="s">
        <v>425</v>
      </c>
      <c r="B29" s="4"/>
      <c r="C29" s="35">
        <v>281432714.25</v>
      </c>
      <c r="D29" s="35">
        <v>0</v>
      </c>
      <c r="E29" s="35">
        <f t="shared" si="2"/>
        <v>281432714.25</v>
      </c>
      <c r="F29" s="35">
        <v>217492580.48</v>
      </c>
      <c r="G29" s="35">
        <v>215216865.94</v>
      </c>
      <c r="H29" s="287">
        <f t="shared" si="1"/>
        <v>63940133.77000001</v>
      </c>
      <c r="I29" s="288"/>
    </row>
    <row r="30" spans="1:9" ht="9" customHeight="1">
      <c r="A30" s="157" t="s">
        <v>426</v>
      </c>
      <c r="B30" s="4"/>
      <c r="C30" s="35">
        <f>2239557437.64+130842613.63</f>
        <v>2370400051.27</v>
      </c>
      <c r="D30" s="35">
        <v>41925030.32</v>
      </c>
      <c r="E30" s="35">
        <f t="shared" si="2"/>
        <v>2412325081.59</v>
      </c>
      <c r="F30" s="35">
        <f>707087216.01+28899734.75</f>
        <v>735986950.76</v>
      </c>
      <c r="G30" s="35">
        <f>638824028.82+5176563.76</f>
        <v>644000592.58</v>
      </c>
      <c r="H30" s="287">
        <f t="shared" si="1"/>
        <v>1676338130.8300002</v>
      </c>
      <c r="I30" s="288"/>
    </row>
    <row r="31" spans="1:9" ht="9" customHeight="1">
      <c r="A31" s="34" t="s">
        <v>427</v>
      </c>
      <c r="B31" s="4"/>
      <c r="C31" s="35">
        <v>594701454.82</v>
      </c>
      <c r="D31" s="35">
        <v>0</v>
      </c>
      <c r="E31" s="35">
        <f>SUM(C31:D31)</f>
        <v>594701454.82</v>
      </c>
      <c r="F31" s="35">
        <v>140007014.5</v>
      </c>
      <c r="G31" s="35">
        <v>140007014.5</v>
      </c>
      <c r="H31" s="287">
        <f t="shared" si="1"/>
        <v>454694440.32000005</v>
      </c>
      <c r="I31" s="288"/>
    </row>
    <row r="32" spans="1:9" ht="9" customHeight="1">
      <c r="A32" s="34" t="s">
        <v>428</v>
      </c>
      <c r="B32" s="4"/>
      <c r="C32" s="35">
        <v>1125853613.34</v>
      </c>
      <c r="D32" s="35">
        <v>125714524.69</v>
      </c>
      <c r="E32" s="35">
        <f>SUM(C32:D32)</f>
        <v>1251568138.03</v>
      </c>
      <c r="F32" s="35">
        <v>311536764.05</v>
      </c>
      <c r="G32" s="35">
        <v>304952428.61</v>
      </c>
      <c r="H32" s="287">
        <f>+E32-F32</f>
        <v>940031373.98</v>
      </c>
      <c r="I32" s="288"/>
    </row>
    <row r="33" spans="1:9" ht="9" customHeight="1">
      <c r="A33" s="34" t="s">
        <v>429</v>
      </c>
      <c r="B33" s="4"/>
      <c r="C33" s="156">
        <v>2838410597.07</v>
      </c>
      <c r="D33" s="35">
        <v>0</v>
      </c>
      <c r="E33" s="35">
        <f>SUM(C33:D33)</f>
        <v>2838410597.07</v>
      </c>
      <c r="F33" s="35">
        <v>744485797.84</v>
      </c>
      <c r="G33" s="35">
        <v>706566805.84</v>
      </c>
      <c r="H33" s="287">
        <f>+E33-F33</f>
        <v>2093924799.23</v>
      </c>
      <c r="I33" s="288"/>
    </row>
    <row r="34" spans="1:9" ht="2.25" customHeight="1">
      <c r="A34" s="3"/>
      <c r="B34" s="4"/>
      <c r="C34" s="4"/>
      <c r="D34" s="4"/>
      <c r="E34" s="4"/>
      <c r="F34" s="4"/>
      <c r="G34" s="4"/>
      <c r="H34" s="13"/>
      <c r="I34" s="4"/>
    </row>
    <row r="35" spans="1:9" ht="2.25" customHeight="1">
      <c r="A35" s="3"/>
      <c r="B35" s="4"/>
      <c r="C35" s="4"/>
      <c r="D35" s="4"/>
      <c r="E35" s="4"/>
      <c r="F35" s="4"/>
      <c r="G35" s="4"/>
      <c r="H35" s="13"/>
      <c r="I35" s="4"/>
    </row>
    <row r="36" spans="1:9" ht="9" customHeight="1">
      <c r="A36" s="30" t="s">
        <v>430</v>
      </c>
      <c r="B36" s="4"/>
      <c r="C36" s="158">
        <f aca="true" t="shared" si="3" ref="C36:H36">SUM(C37:C57)</f>
        <v>15049982560</v>
      </c>
      <c r="D36" s="31">
        <f t="shared" si="3"/>
        <v>378484846.86</v>
      </c>
      <c r="E36" s="31">
        <f t="shared" si="3"/>
        <v>15428467406.86</v>
      </c>
      <c r="F36" s="31">
        <f t="shared" si="3"/>
        <v>4040006886.6699996</v>
      </c>
      <c r="G36" s="31">
        <f t="shared" si="3"/>
        <v>4036247965.24</v>
      </c>
      <c r="H36" s="289">
        <f t="shared" si="3"/>
        <v>11388460520.19</v>
      </c>
      <c r="I36" s="290">
        <f>SUM(I37:I54)</f>
        <v>0</v>
      </c>
    </row>
    <row r="37" spans="1:9" ht="9" customHeight="1">
      <c r="A37" s="34" t="s">
        <v>431</v>
      </c>
      <c r="B37" s="4"/>
      <c r="C37" s="35">
        <v>0</v>
      </c>
      <c r="D37" s="35">
        <v>22779.32</v>
      </c>
      <c r="E37" s="35">
        <f>SUM(C37:D37)</f>
        <v>22779.32</v>
      </c>
      <c r="F37" s="35">
        <v>22779.32</v>
      </c>
      <c r="G37" s="35">
        <v>22779.32</v>
      </c>
      <c r="H37" s="287">
        <f aca="true" t="shared" si="4" ref="H37:H58">+E37-F37</f>
        <v>0</v>
      </c>
      <c r="I37" s="288"/>
    </row>
    <row r="38" spans="1:9" ht="9" customHeight="1">
      <c r="A38" s="34" t="s">
        <v>432</v>
      </c>
      <c r="B38" s="4"/>
      <c r="C38" s="35">
        <v>0</v>
      </c>
      <c r="D38" s="35">
        <v>0</v>
      </c>
      <c r="E38" s="35">
        <f aca="true" t="shared" si="5" ref="E38:E55">SUM(C38:D38)</f>
        <v>0</v>
      </c>
      <c r="F38" s="35">
        <v>0</v>
      </c>
      <c r="G38" s="35">
        <v>0</v>
      </c>
      <c r="H38" s="287">
        <f t="shared" si="4"/>
        <v>0</v>
      </c>
      <c r="I38" s="288"/>
    </row>
    <row r="39" spans="1:9" ht="9" customHeight="1">
      <c r="A39" s="34" t="s">
        <v>433</v>
      </c>
      <c r="B39" s="4"/>
      <c r="C39" s="35">
        <v>0</v>
      </c>
      <c r="D39" s="35">
        <v>0</v>
      </c>
      <c r="E39" s="35">
        <f t="shared" si="5"/>
        <v>0</v>
      </c>
      <c r="F39" s="35">
        <v>0</v>
      </c>
      <c r="G39" s="35">
        <v>0</v>
      </c>
      <c r="H39" s="287">
        <f t="shared" si="4"/>
        <v>0</v>
      </c>
      <c r="I39" s="288"/>
    </row>
    <row r="40" spans="1:9" ht="9" customHeight="1">
      <c r="A40" s="34" t="s">
        <v>434</v>
      </c>
      <c r="B40" s="4"/>
      <c r="C40" s="35">
        <v>0</v>
      </c>
      <c r="D40" s="35">
        <v>0</v>
      </c>
      <c r="E40" s="35">
        <f t="shared" si="5"/>
        <v>0</v>
      </c>
      <c r="F40" s="35">
        <v>0</v>
      </c>
      <c r="G40" s="35">
        <v>0</v>
      </c>
      <c r="H40" s="287">
        <f t="shared" si="4"/>
        <v>0</v>
      </c>
      <c r="I40" s="288"/>
    </row>
    <row r="41" spans="1:9" ht="9" customHeight="1">
      <c r="A41" s="34" t="s">
        <v>435</v>
      </c>
      <c r="B41" s="4"/>
      <c r="C41" s="35">
        <v>371036500</v>
      </c>
      <c r="D41" s="35">
        <v>0</v>
      </c>
      <c r="E41" s="35">
        <f t="shared" si="5"/>
        <v>371036500</v>
      </c>
      <c r="F41" s="35">
        <v>119705823.43</v>
      </c>
      <c r="G41" s="35">
        <v>119705823.43</v>
      </c>
      <c r="H41" s="287">
        <f t="shared" si="4"/>
        <v>251330676.57</v>
      </c>
      <c r="I41" s="288"/>
    </row>
    <row r="42" spans="1:9" ht="9" customHeight="1">
      <c r="A42" s="34" t="s">
        <v>436</v>
      </c>
      <c r="B42" s="4"/>
      <c r="C42" s="35">
        <v>0</v>
      </c>
      <c r="D42" s="35">
        <v>0</v>
      </c>
      <c r="E42" s="35">
        <f t="shared" si="5"/>
        <v>0</v>
      </c>
      <c r="F42" s="35">
        <v>0</v>
      </c>
      <c r="G42" s="35">
        <v>0</v>
      </c>
      <c r="H42" s="287">
        <f t="shared" si="4"/>
        <v>0</v>
      </c>
      <c r="I42" s="288"/>
    </row>
    <row r="43" spans="1:9" ht="9" customHeight="1">
      <c r="A43" s="34" t="s">
        <v>437</v>
      </c>
      <c r="B43" s="4"/>
      <c r="C43" s="35">
        <v>18606784</v>
      </c>
      <c r="D43" s="35">
        <v>231832667.74</v>
      </c>
      <c r="E43" s="35">
        <f t="shared" si="5"/>
        <v>250439451.74</v>
      </c>
      <c r="F43" s="35">
        <v>69957352.3</v>
      </c>
      <c r="G43" s="35">
        <v>66198430.87</v>
      </c>
      <c r="H43" s="287">
        <f t="shared" si="4"/>
        <v>180482099.44</v>
      </c>
      <c r="I43" s="288"/>
    </row>
    <row r="44" spans="1:9" ht="9" customHeight="1">
      <c r="A44" s="34" t="s">
        <v>438</v>
      </c>
      <c r="B44" s="4"/>
      <c r="C44" s="35">
        <v>0</v>
      </c>
      <c r="D44" s="35">
        <v>0</v>
      </c>
      <c r="E44" s="35">
        <f t="shared" si="5"/>
        <v>0</v>
      </c>
      <c r="F44" s="35">
        <v>0</v>
      </c>
      <c r="G44" s="35">
        <v>0</v>
      </c>
      <c r="H44" s="287">
        <f t="shared" si="4"/>
        <v>0</v>
      </c>
      <c r="I44" s="288"/>
    </row>
    <row r="45" spans="1:9" ht="9" customHeight="1">
      <c r="A45" s="34" t="s">
        <v>439</v>
      </c>
      <c r="B45" s="4"/>
      <c r="C45" s="35">
        <v>0</v>
      </c>
      <c r="D45" s="35">
        <v>0</v>
      </c>
      <c r="E45" s="35">
        <f t="shared" si="5"/>
        <v>0</v>
      </c>
      <c r="F45" s="35">
        <v>0</v>
      </c>
      <c r="G45" s="35">
        <v>0</v>
      </c>
      <c r="H45" s="287">
        <f t="shared" si="4"/>
        <v>0</v>
      </c>
      <c r="I45" s="288"/>
    </row>
    <row r="46" spans="1:9" ht="9" customHeight="1">
      <c r="A46" s="34" t="s">
        <v>440</v>
      </c>
      <c r="B46" s="4"/>
      <c r="C46" s="35">
        <v>0</v>
      </c>
      <c r="D46" s="35">
        <v>0</v>
      </c>
      <c r="E46" s="35">
        <f t="shared" si="5"/>
        <v>0</v>
      </c>
      <c r="F46" s="35">
        <v>0</v>
      </c>
      <c r="G46" s="35">
        <v>0</v>
      </c>
      <c r="H46" s="287">
        <f t="shared" si="4"/>
        <v>0</v>
      </c>
      <c r="I46" s="288"/>
    </row>
    <row r="47" spans="1:9" ht="9" customHeight="1">
      <c r="A47" s="34" t="s">
        <v>441</v>
      </c>
      <c r="B47" s="4"/>
      <c r="C47" s="35">
        <v>27514677</v>
      </c>
      <c r="D47" s="35">
        <v>11160000</v>
      </c>
      <c r="E47" s="35">
        <f t="shared" si="5"/>
        <v>38674677</v>
      </c>
      <c r="F47" s="35">
        <v>3581460.5</v>
      </c>
      <c r="G47" s="35">
        <v>3581460.5</v>
      </c>
      <c r="H47" s="287">
        <f t="shared" si="4"/>
        <v>35093216.5</v>
      </c>
      <c r="I47" s="288"/>
    </row>
    <row r="48" spans="1:9" ht="9" customHeight="1">
      <c r="A48" s="34" t="s">
        <v>442</v>
      </c>
      <c r="B48" s="4"/>
      <c r="C48" s="35">
        <v>448316670</v>
      </c>
      <c r="D48" s="35">
        <v>202468948.67</v>
      </c>
      <c r="E48" s="35">
        <f t="shared" si="5"/>
        <v>650785618.67</v>
      </c>
      <c r="F48" s="35">
        <v>231003522.32</v>
      </c>
      <c r="G48" s="35">
        <v>231003522.32</v>
      </c>
      <c r="H48" s="287">
        <f t="shared" si="4"/>
        <v>419782096.34999996</v>
      </c>
      <c r="I48" s="288"/>
    </row>
    <row r="49" spans="1:9" ht="9" customHeight="1">
      <c r="A49" s="34" t="s">
        <v>443</v>
      </c>
      <c r="B49" s="4"/>
      <c r="C49" s="35">
        <v>2600000</v>
      </c>
      <c r="D49" s="35">
        <v>0</v>
      </c>
      <c r="E49" s="35">
        <f t="shared" si="5"/>
        <v>2600000</v>
      </c>
      <c r="F49" s="35">
        <v>119389.23</v>
      </c>
      <c r="G49" s="35">
        <v>119389.23</v>
      </c>
      <c r="H49" s="287">
        <f t="shared" si="4"/>
        <v>2480610.77</v>
      </c>
      <c r="I49" s="288"/>
    </row>
    <row r="50" spans="1:9" ht="9" customHeight="1">
      <c r="A50" s="34" t="s">
        <v>444</v>
      </c>
      <c r="B50" s="4"/>
      <c r="C50" s="35">
        <v>0</v>
      </c>
      <c r="D50" s="35">
        <v>0</v>
      </c>
      <c r="E50" s="35">
        <f>SUM(C50:D50)</f>
        <v>0</v>
      </c>
      <c r="F50" s="35">
        <v>0</v>
      </c>
      <c r="G50" s="35">
        <v>0</v>
      </c>
      <c r="H50" s="287">
        <f>+E50-F50</f>
        <v>0</v>
      </c>
      <c r="I50" s="288"/>
    </row>
    <row r="51" spans="1:9" ht="9" customHeight="1">
      <c r="A51" s="34" t="s">
        <v>445</v>
      </c>
      <c r="B51" s="4"/>
      <c r="C51" s="35">
        <v>0</v>
      </c>
      <c r="D51" s="35">
        <v>0</v>
      </c>
      <c r="E51" s="35">
        <f>SUM(C51:D51)</f>
        <v>0</v>
      </c>
      <c r="F51" s="35">
        <v>0</v>
      </c>
      <c r="G51" s="35">
        <v>0</v>
      </c>
      <c r="H51" s="287">
        <f>+E51-F51</f>
        <v>0</v>
      </c>
      <c r="I51" s="288"/>
    </row>
    <row r="52" spans="1:9" ht="9" customHeight="1">
      <c r="A52" s="34" t="s">
        <v>446</v>
      </c>
      <c r="B52" s="4"/>
      <c r="C52" s="35">
        <v>0</v>
      </c>
      <c r="D52" s="35">
        <v>0</v>
      </c>
      <c r="E52" s="35">
        <f t="shared" si="5"/>
        <v>0</v>
      </c>
      <c r="F52" s="35">
        <v>1823.36</v>
      </c>
      <c r="G52" s="35">
        <v>1823.36</v>
      </c>
      <c r="H52" s="287">
        <f t="shared" si="4"/>
        <v>-1823.36</v>
      </c>
      <c r="I52" s="288"/>
    </row>
    <row r="53" spans="1:9" ht="9" customHeight="1">
      <c r="A53" s="34" t="s">
        <v>447</v>
      </c>
      <c r="B53" s="4"/>
      <c r="C53" s="35">
        <v>0</v>
      </c>
      <c r="D53" s="35">
        <v>0</v>
      </c>
      <c r="E53" s="35">
        <f t="shared" si="5"/>
        <v>0</v>
      </c>
      <c r="F53" s="35">
        <v>0</v>
      </c>
      <c r="G53" s="35">
        <v>0</v>
      </c>
      <c r="H53" s="287">
        <f t="shared" si="4"/>
        <v>0</v>
      </c>
      <c r="I53" s="288"/>
    </row>
    <row r="54" spans="1:9" ht="9" customHeight="1">
      <c r="A54" s="34" t="s">
        <v>448</v>
      </c>
      <c r="B54" s="4"/>
      <c r="C54" s="35">
        <v>10169738087</v>
      </c>
      <c r="D54" s="35">
        <v>-96331026.38</v>
      </c>
      <c r="E54" s="35">
        <f t="shared" si="5"/>
        <v>10073407060.62</v>
      </c>
      <c r="F54" s="35">
        <v>2394707980.7</v>
      </c>
      <c r="G54" s="35">
        <v>2394707980.7</v>
      </c>
      <c r="H54" s="287">
        <f t="shared" si="4"/>
        <v>7678699079.920001</v>
      </c>
      <c r="I54" s="288"/>
    </row>
    <row r="55" spans="1:9" ht="9" customHeight="1">
      <c r="A55" s="34" t="s">
        <v>449</v>
      </c>
      <c r="B55" s="4"/>
      <c r="C55" s="35">
        <v>0</v>
      </c>
      <c r="D55" s="35">
        <v>0</v>
      </c>
      <c r="E55" s="35">
        <f t="shared" si="5"/>
        <v>0</v>
      </c>
      <c r="F55" s="35">
        <v>0</v>
      </c>
      <c r="G55" s="35">
        <v>0</v>
      </c>
      <c r="H55" s="287">
        <f>+E55-F55</f>
        <v>0</v>
      </c>
      <c r="I55" s="288"/>
    </row>
    <row r="56" spans="1:9" ht="9" customHeight="1">
      <c r="A56" s="34" t="s">
        <v>450</v>
      </c>
      <c r="B56" s="4"/>
      <c r="C56" s="35">
        <v>1674686127</v>
      </c>
      <c r="D56" s="35">
        <v>6574941.87</v>
      </c>
      <c r="E56" s="35">
        <f>SUM(C56:D56)</f>
        <v>1681261068.87</v>
      </c>
      <c r="F56" s="35">
        <v>554114941.87</v>
      </c>
      <c r="G56" s="35">
        <v>554114941.87</v>
      </c>
      <c r="H56" s="287">
        <f>+E56-F56</f>
        <v>1127146127</v>
      </c>
      <c r="I56" s="288"/>
    </row>
    <row r="57" spans="1:9" ht="9" customHeight="1">
      <c r="A57" s="34" t="s">
        <v>451</v>
      </c>
      <c r="B57" s="4"/>
      <c r="C57" s="35">
        <v>2337483715</v>
      </c>
      <c r="D57" s="35">
        <v>22756535.64</v>
      </c>
      <c r="E57" s="35">
        <f>SUM(C57:D57)</f>
        <v>2360240250.64</v>
      </c>
      <c r="F57" s="35">
        <v>666791813.64</v>
      </c>
      <c r="G57" s="35">
        <v>666791813.64</v>
      </c>
      <c r="H57" s="287">
        <f>+E57-F57</f>
        <v>1693448437</v>
      </c>
      <c r="I57" s="288"/>
    </row>
    <row r="58" spans="1:9" ht="2.25" customHeight="1">
      <c r="A58" s="3"/>
      <c r="B58" s="4"/>
      <c r="C58" s="4">
        <v>9331070227</v>
      </c>
      <c r="D58" s="4"/>
      <c r="E58" s="4"/>
      <c r="F58" s="4"/>
      <c r="G58" s="4"/>
      <c r="H58" s="287">
        <f t="shared" si="4"/>
        <v>0</v>
      </c>
      <c r="I58" s="288"/>
    </row>
    <row r="59" spans="1:9" ht="2.25" customHeight="1">
      <c r="A59" s="3"/>
      <c r="B59" s="4"/>
      <c r="C59" s="4"/>
      <c r="D59" s="4"/>
      <c r="E59" s="4"/>
      <c r="F59" s="4"/>
      <c r="G59" s="4"/>
      <c r="H59" s="13"/>
      <c r="I59" s="4"/>
    </row>
    <row r="60" spans="1:9" ht="9" customHeight="1">
      <c r="A60" s="30" t="s">
        <v>405</v>
      </c>
      <c r="B60" s="4"/>
      <c r="C60" s="158">
        <f aca="true" t="shared" si="6" ref="C60:I60">+C10+C36</f>
        <v>28226585829</v>
      </c>
      <c r="D60" s="31">
        <f>+D10+D36</f>
        <v>979775477.9499999</v>
      </c>
      <c r="E60" s="31">
        <f t="shared" si="6"/>
        <v>29206361306.95</v>
      </c>
      <c r="F60" s="31">
        <f t="shared" si="6"/>
        <v>7718378980.35</v>
      </c>
      <c r="G60" s="31">
        <f t="shared" si="6"/>
        <v>7465245149.97</v>
      </c>
      <c r="H60" s="289">
        <f t="shared" si="6"/>
        <v>21487982326.6</v>
      </c>
      <c r="I60" s="290">
        <f t="shared" si="6"/>
        <v>0</v>
      </c>
    </row>
    <row r="61" spans="1:9" ht="2.25" customHeight="1">
      <c r="A61" s="1"/>
      <c r="B61" s="5"/>
      <c r="C61" s="5"/>
      <c r="D61" s="5"/>
      <c r="E61" s="5"/>
      <c r="F61" s="5"/>
      <c r="G61" s="5"/>
      <c r="H61" s="2"/>
      <c r="I61" s="5"/>
    </row>
    <row r="62" ht="3.75" customHeight="1"/>
  </sheetData>
  <sheetProtection/>
  <mergeCells count="57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60:I60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45" t="s">
        <v>452</v>
      </c>
      <c r="B1" s="246"/>
      <c r="C1" s="246"/>
      <c r="D1" s="246"/>
      <c r="E1" s="246"/>
      <c r="F1" s="246"/>
      <c r="G1" s="246"/>
      <c r="H1" s="246"/>
      <c r="I1" s="247"/>
    </row>
    <row r="2" spans="1:9" ht="11.25" customHeight="1">
      <c r="A2" s="248"/>
      <c r="B2" s="249"/>
      <c r="C2" s="249"/>
      <c r="D2" s="249"/>
      <c r="E2" s="249"/>
      <c r="F2" s="249"/>
      <c r="G2" s="249"/>
      <c r="H2" s="249"/>
      <c r="I2" s="250"/>
    </row>
    <row r="3" spans="1:9" ht="11.25" customHeight="1">
      <c r="A3" s="248"/>
      <c r="B3" s="249"/>
      <c r="C3" s="249"/>
      <c r="D3" s="249"/>
      <c r="E3" s="249"/>
      <c r="F3" s="249"/>
      <c r="G3" s="249"/>
      <c r="H3" s="249"/>
      <c r="I3" s="250"/>
    </row>
    <row r="4" spans="1:9" ht="11.25" customHeight="1">
      <c r="A4" s="248"/>
      <c r="B4" s="249"/>
      <c r="C4" s="249"/>
      <c r="D4" s="249"/>
      <c r="E4" s="249"/>
      <c r="F4" s="249"/>
      <c r="G4" s="249"/>
      <c r="H4" s="249"/>
      <c r="I4" s="250"/>
    </row>
    <row r="5" spans="1:9" ht="15.75" customHeight="1">
      <c r="A5" s="251"/>
      <c r="B5" s="252"/>
      <c r="C5" s="252"/>
      <c r="D5" s="252"/>
      <c r="E5" s="252"/>
      <c r="F5" s="252"/>
      <c r="G5" s="252"/>
      <c r="H5" s="252"/>
      <c r="I5" s="253"/>
    </row>
    <row r="6" spans="1:9" ht="12.75">
      <c r="A6" s="254" t="s">
        <v>0</v>
      </c>
      <c r="B6" s="282"/>
      <c r="C6" s="285" t="s">
        <v>326</v>
      </c>
      <c r="D6" s="285"/>
      <c r="E6" s="285"/>
      <c r="F6" s="285"/>
      <c r="G6" s="285"/>
      <c r="H6" s="286" t="s">
        <v>327</v>
      </c>
      <c r="I6" s="286"/>
    </row>
    <row r="7" spans="1:9" ht="12.75">
      <c r="A7" s="255"/>
      <c r="B7" s="283"/>
      <c r="C7" s="257" t="s">
        <v>328</v>
      </c>
      <c r="D7" s="285" t="s">
        <v>329</v>
      </c>
      <c r="E7" s="257" t="s">
        <v>330</v>
      </c>
      <c r="F7" s="257" t="s">
        <v>219</v>
      </c>
      <c r="G7" s="257" t="s">
        <v>236</v>
      </c>
      <c r="H7" s="286"/>
      <c r="I7" s="286"/>
    </row>
    <row r="8" spans="1:9" ht="12.75">
      <c r="A8" s="256"/>
      <c r="B8" s="284"/>
      <c r="C8" s="259"/>
      <c r="D8" s="285"/>
      <c r="E8" s="259"/>
      <c r="F8" s="259"/>
      <c r="G8" s="259"/>
      <c r="H8" s="286"/>
      <c r="I8" s="286"/>
    </row>
    <row r="9" spans="1:9" ht="2.25" customHeight="1">
      <c r="A9" s="50"/>
      <c r="B9" s="51"/>
      <c r="C9" s="51"/>
      <c r="D9" s="51"/>
      <c r="E9" s="51"/>
      <c r="F9" s="51"/>
      <c r="G9" s="51"/>
      <c r="H9" s="117"/>
      <c r="I9" s="51"/>
    </row>
    <row r="10" spans="1:9" ht="2.25" customHeight="1">
      <c r="A10" s="3"/>
      <c r="B10" s="4"/>
      <c r="C10" s="4"/>
      <c r="D10" s="4"/>
      <c r="E10" s="4"/>
      <c r="F10" s="4"/>
      <c r="G10" s="4"/>
      <c r="H10" s="13"/>
      <c r="I10" s="4"/>
    </row>
    <row r="11" spans="1:9" ht="9" customHeight="1">
      <c r="A11" s="30" t="s">
        <v>453</v>
      </c>
      <c r="B11" s="4"/>
      <c r="C11" s="31">
        <f>+C13+C23+C32+C43</f>
        <v>13176603268.999998</v>
      </c>
      <c r="D11" s="31">
        <f aca="true" t="shared" si="0" ref="D11:I11">+D13+D23+D32+D43</f>
        <v>601290631.0899999</v>
      </c>
      <c r="E11" s="31">
        <f>+E13+E23+E32+E43</f>
        <v>13777893900.09</v>
      </c>
      <c r="F11" s="31">
        <f t="shared" si="0"/>
        <v>3678372093.6800003</v>
      </c>
      <c r="G11" s="31">
        <f t="shared" si="0"/>
        <v>3428997184.7300005</v>
      </c>
      <c r="H11" s="289">
        <f t="shared" si="0"/>
        <v>10099521806.41</v>
      </c>
      <c r="I11" s="290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3"/>
      <c r="I12" s="4"/>
    </row>
    <row r="13" spans="1:9" s="126" customFormat="1" ht="9" customHeight="1">
      <c r="A13" s="30" t="s">
        <v>454</v>
      </c>
      <c r="B13" s="39"/>
      <c r="C13" s="31">
        <f>SUM(C14:C21)</f>
        <v>5069474500.98</v>
      </c>
      <c r="D13" s="31">
        <f aca="true" t="shared" si="1" ref="D13:I13">SUM(D14:D21)</f>
        <v>513348520.17999995</v>
      </c>
      <c r="E13" s="31">
        <f t="shared" si="1"/>
        <v>5582823021.16</v>
      </c>
      <c r="F13" s="31">
        <f t="shared" si="1"/>
        <v>1406854455.21</v>
      </c>
      <c r="G13" s="31">
        <f t="shared" si="1"/>
        <v>1290940886.5300002</v>
      </c>
      <c r="H13" s="289">
        <f t="shared" si="1"/>
        <v>4175968565.95</v>
      </c>
      <c r="I13" s="290">
        <f t="shared" si="1"/>
        <v>0</v>
      </c>
    </row>
    <row r="14" spans="1:9" s="126" customFormat="1" ht="9" customHeight="1">
      <c r="A14" s="34" t="s">
        <v>455</v>
      </c>
      <c r="B14" s="120"/>
      <c r="C14" s="35">
        <v>400864523.29</v>
      </c>
      <c r="D14" s="35">
        <v>0</v>
      </c>
      <c r="E14" s="35">
        <f aca="true" t="shared" si="2" ref="E14:E21">SUM(C14:D14)</f>
        <v>400864523.29</v>
      </c>
      <c r="F14" s="35">
        <v>108361820.54</v>
      </c>
      <c r="G14" s="35">
        <v>108361820.54</v>
      </c>
      <c r="H14" s="287">
        <f>+E14-F14</f>
        <v>292502702.75</v>
      </c>
      <c r="I14" s="288"/>
    </row>
    <row r="15" spans="1:9" s="126" customFormat="1" ht="9" customHeight="1">
      <c r="A15" s="34" t="s">
        <v>456</v>
      </c>
      <c r="B15" s="120"/>
      <c r="C15" s="35">
        <v>1515802689.85</v>
      </c>
      <c r="D15" s="35">
        <v>123715129.32</v>
      </c>
      <c r="E15" s="35">
        <f t="shared" si="2"/>
        <v>1639517819.1699998</v>
      </c>
      <c r="F15" s="35">
        <v>386398955.07</v>
      </c>
      <c r="G15" s="35">
        <v>376857810.2</v>
      </c>
      <c r="H15" s="287">
        <f aca="true" t="shared" si="3" ref="H15:H21">+E15-F15</f>
        <v>1253118864.1</v>
      </c>
      <c r="I15" s="288"/>
    </row>
    <row r="16" spans="1:9" s="126" customFormat="1" ht="9" customHeight="1">
      <c r="A16" s="34" t="s">
        <v>457</v>
      </c>
      <c r="B16" s="120"/>
      <c r="C16" s="35">
        <v>630907794.04</v>
      </c>
      <c r="D16" s="35">
        <v>392700568.57</v>
      </c>
      <c r="E16" s="35">
        <f t="shared" si="2"/>
        <v>1023608362.6099999</v>
      </c>
      <c r="F16" s="35">
        <v>412136367.89</v>
      </c>
      <c r="G16" s="35">
        <v>351023527.7</v>
      </c>
      <c r="H16" s="287">
        <f t="shared" si="3"/>
        <v>611471994.7199999</v>
      </c>
      <c r="I16" s="288"/>
    </row>
    <row r="17" spans="1:9" s="126" customFormat="1" ht="9" customHeight="1">
      <c r="A17" s="34" t="s">
        <v>458</v>
      </c>
      <c r="B17" s="120"/>
      <c r="C17" s="35">
        <v>0</v>
      </c>
      <c r="D17" s="35">
        <v>0</v>
      </c>
      <c r="E17" s="35">
        <f t="shared" si="2"/>
        <v>0</v>
      </c>
      <c r="F17" s="35">
        <v>0</v>
      </c>
      <c r="G17" s="35">
        <v>0</v>
      </c>
      <c r="H17" s="287">
        <f t="shared" si="3"/>
        <v>0</v>
      </c>
      <c r="I17" s="288"/>
    </row>
    <row r="18" spans="1:9" s="126" customFormat="1" ht="9" customHeight="1">
      <c r="A18" s="34" t="s">
        <v>459</v>
      </c>
      <c r="B18" s="120"/>
      <c r="C18" s="35">
        <v>1097477062.46</v>
      </c>
      <c r="D18" s="35">
        <v>-10721640.72</v>
      </c>
      <c r="E18" s="35">
        <f t="shared" si="2"/>
        <v>1086755421.74</v>
      </c>
      <c r="F18" s="35">
        <v>139001151.9</v>
      </c>
      <c r="G18" s="35">
        <v>134758807</v>
      </c>
      <c r="H18" s="287">
        <f t="shared" si="3"/>
        <v>947754269.84</v>
      </c>
      <c r="I18" s="288"/>
    </row>
    <row r="19" spans="1:9" s="126" customFormat="1" ht="9" customHeight="1">
      <c r="A19" s="34" t="s">
        <v>460</v>
      </c>
      <c r="B19" s="120"/>
      <c r="C19" s="35">
        <v>0</v>
      </c>
      <c r="D19" s="35">
        <v>0</v>
      </c>
      <c r="E19" s="35">
        <f t="shared" si="2"/>
        <v>0</v>
      </c>
      <c r="F19" s="35">
        <v>0</v>
      </c>
      <c r="G19" s="35">
        <v>0</v>
      </c>
      <c r="H19" s="287">
        <f t="shared" si="3"/>
        <v>0</v>
      </c>
      <c r="I19" s="288"/>
    </row>
    <row r="20" spans="1:9" s="126" customFormat="1" ht="9" customHeight="1">
      <c r="A20" s="34" t="s">
        <v>461</v>
      </c>
      <c r="B20" s="120"/>
      <c r="C20" s="35">
        <v>1085619046.93</v>
      </c>
      <c r="D20" s="35">
        <v>6319292.38</v>
      </c>
      <c r="E20" s="35">
        <f t="shared" si="2"/>
        <v>1091938339.3100002</v>
      </c>
      <c r="F20" s="35">
        <v>231572076.19</v>
      </c>
      <c r="G20" s="35">
        <v>209769409.44</v>
      </c>
      <c r="H20" s="287">
        <f t="shared" si="3"/>
        <v>860366263.1200001</v>
      </c>
      <c r="I20" s="288"/>
    </row>
    <row r="21" spans="1:9" s="126" customFormat="1" ht="9" customHeight="1">
      <c r="A21" s="34" t="s">
        <v>462</v>
      </c>
      <c r="B21" s="120"/>
      <c r="C21" s="35">
        <v>338803384.41</v>
      </c>
      <c r="D21" s="35">
        <v>1335170.63</v>
      </c>
      <c r="E21" s="35">
        <f t="shared" si="2"/>
        <v>340138555.04</v>
      </c>
      <c r="F21" s="35">
        <v>129384083.62</v>
      </c>
      <c r="G21" s="35">
        <v>110169511.65</v>
      </c>
      <c r="H21" s="287">
        <f t="shared" si="3"/>
        <v>210754471.42000002</v>
      </c>
      <c r="I21" s="288"/>
    </row>
    <row r="22" spans="1:9" s="126" customFormat="1" ht="2.25" customHeight="1">
      <c r="A22" s="122"/>
      <c r="B22" s="120"/>
      <c r="C22" s="120"/>
      <c r="D22" s="120"/>
      <c r="E22" s="120"/>
      <c r="F22" s="120">
        <v>72419328.8</v>
      </c>
      <c r="G22" s="120">
        <v>58645526.28</v>
      </c>
      <c r="H22" s="121"/>
      <c r="I22" s="120"/>
    </row>
    <row r="23" spans="1:9" s="126" customFormat="1" ht="9" customHeight="1">
      <c r="A23" s="30" t="s">
        <v>463</v>
      </c>
      <c r="B23" s="39"/>
      <c r="C23" s="31">
        <f>SUM(C24:C30)</f>
        <v>3860040302.81</v>
      </c>
      <c r="D23" s="31">
        <f aca="true" t="shared" si="4" ref="D23:I23">SUM(D24:D30)</f>
        <v>62144687.44</v>
      </c>
      <c r="E23" s="31">
        <f t="shared" si="4"/>
        <v>3922184990.2500005</v>
      </c>
      <c r="F23" s="31">
        <f t="shared" si="4"/>
        <v>1256108732.33</v>
      </c>
      <c r="G23" s="31">
        <f t="shared" si="4"/>
        <v>1164105820.29</v>
      </c>
      <c r="H23" s="289">
        <f t="shared" si="4"/>
        <v>2666076257.92</v>
      </c>
      <c r="I23" s="290">
        <f t="shared" si="4"/>
        <v>0</v>
      </c>
    </row>
    <row r="24" spans="1:9" s="126" customFormat="1" ht="9" customHeight="1">
      <c r="A24" s="34" t="s">
        <v>464</v>
      </c>
      <c r="B24" s="120"/>
      <c r="C24" s="35">
        <v>35532927.36</v>
      </c>
      <c r="D24" s="35">
        <v>-155046.67</v>
      </c>
      <c r="E24" s="35">
        <f aca="true" t="shared" si="5" ref="E24:E30">SUM(C24:D24)</f>
        <v>35377880.69</v>
      </c>
      <c r="F24" s="35">
        <v>8085651.85</v>
      </c>
      <c r="G24" s="35">
        <v>7337370.2</v>
      </c>
      <c r="H24" s="287">
        <f aca="true" t="shared" si="6" ref="H24:H30">+E24-F24</f>
        <v>27292228.839999996</v>
      </c>
      <c r="I24" s="288"/>
    </row>
    <row r="25" spans="1:9" s="126" customFormat="1" ht="9" customHeight="1">
      <c r="A25" s="34" t="s">
        <v>465</v>
      </c>
      <c r="B25" s="120"/>
      <c r="C25" s="35">
        <v>424103197.45</v>
      </c>
      <c r="D25" s="35">
        <v>55875370.02</v>
      </c>
      <c r="E25" s="35">
        <f t="shared" si="5"/>
        <v>479978567.46999997</v>
      </c>
      <c r="F25" s="35">
        <v>120817434.13</v>
      </c>
      <c r="G25" s="35">
        <v>115826044.84</v>
      </c>
      <c r="H25" s="287">
        <f t="shared" si="6"/>
        <v>359161133.34</v>
      </c>
      <c r="I25" s="288"/>
    </row>
    <row r="26" spans="1:9" s="126" customFormat="1" ht="9" customHeight="1">
      <c r="A26" s="34" t="s">
        <v>466</v>
      </c>
      <c r="B26" s="120"/>
      <c r="C26" s="35">
        <v>521057466.14</v>
      </c>
      <c r="D26" s="35">
        <v>0</v>
      </c>
      <c r="E26" s="35">
        <f t="shared" si="5"/>
        <v>521057466.14</v>
      </c>
      <c r="F26" s="35">
        <v>226306314.34</v>
      </c>
      <c r="G26" s="35">
        <v>219343715.44</v>
      </c>
      <c r="H26" s="287">
        <f t="shared" si="6"/>
        <v>294751151.79999995</v>
      </c>
      <c r="I26" s="288"/>
    </row>
    <row r="27" spans="1:9" s="126" customFormat="1" ht="9" customHeight="1">
      <c r="A27" s="34" t="s">
        <v>467</v>
      </c>
      <c r="B27" s="120"/>
      <c r="C27" s="35">
        <v>199619411.33</v>
      </c>
      <c r="D27" s="35">
        <v>2151268.32</v>
      </c>
      <c r="E27" s="35">
        <f t="shared" si="5"/>
        <v>201770679.65</v>
      </c>
      <c r="F27" s="35">
        <v>37413962.71</v>
      </c>
      <c r="G27" s="35">
        <v>35986800.76</v>
      </c>
      <c r="H27" s="287">
        <f t="shared" si="6"/>
        <v>164356716.94</v>
      </c>
      <c r="I27" s="288"/>
    </row>
    <row r="28" spans="1:9" s="126" customFormat="1" ht="9" customHeight="1">
      <c r="A28" s="34" t="s">
        <v>468</v>
      </c>
      <c r="B28" s="120"/>
      <c r="C28" s="35">
        <v>1776424975.21</v>
      </c>
      <c r="D28" s="35">
        <v>3504332.23</v>
      </c>
      <c r="E28" s="35">
        <f t="shared" si="5"/>
        <v>1779929307.44</v>
      </c>
      <c r="F28" s="35">
        <v>472932111.57</v>
      </c>
      <c r="G28" s="35">
        <v>403736226.91</v>
      </c>
      <c r="H28" s="287">
        <f t="shared" si="6"/>
        <v>1306997195.8700001</v>
      </c>
      <c r="I28" s="288"/>
    </row>
    <row r="29" spans="1:9" s="126" customFormat="1" ht="9" customHeight="1">
      <c r="A29" s="34" t="s">
        <v>469</v>
      </c>
      <c r="B29" s="120"/>
      <c r="C29" s="35">
        <v>903302325.32</v>
      </c>
      <c r="D29" s="35">
        <v>768763.54</v>
      </c>
      <c r="E29" s="35">
        <f t="shared" si="5"/>
        <v>904071088.86</v>
      </c>
      <c r="F29" s="35">
        <v>390553257.73</v>
      </c>
      <c r="G29" s="35">
        <v>381875662.14</v>
      </c>
      <c r="H29" s="287">
        <f t="shared" si="6"/>
        <v>513517831.13</v>
      </c>
      <c r="I29" s="288"/>
    </row>
    <row r="30" spans="1:9" s="126" customFormat="1" ht="9" customHeight="1">
      <c r="A30" s="34" t="s">
        <v>470</v>
      </c>
      <c r="B30" s="120"/>
      <c r="C30" s="35">
        <v>0</v>
      </c>
      <c r="D30" s="35">
        <v>0</v>
      </c>
      <c r="E30" s="35">
        <f t="shared" si="5"/>
        <v>0</v>
      </c>
      <c r="F30" s="35">
        <v>0</v>
      </c>
      <c r="G30" s="35">
        <v>0</v>
      </c>
      <c r="H30" s="287">
        <f t="shared" si="6"/>
        <v>0</v>
      </c>
      <c r="I30" s="288"/>
    </row>
    <row r="31" spans="1:9" s="126" customFormat="1" ht="2.25" customHeight="1">
      <c r="A31" s="122"/>
      <c r="B31" s="120"/>
      <c r="C31" s="120"/>
      <c r="D31" s="120"/>
      <c r="E31" s="120"/>
      <c r="F31" s="120"/>
      <c r="G31" s="120"/>
      <c r="H31" s="121"/>
      <c r="I31" s="120"/>
    </row>
    <row r="32" spans="1:9" s="126" customFormat="1" ht="9" customHeight="1">
      <c r="A32" s="30" t="s">
        <v>471</v>
      </c>
      <c r="B32" s="39"/>
      <c r="C32" s="31">
        <f aca="true" t="shared" si="7" ref="C32:I32">SUM(C33:C41)</f>
        <v>648931970.73</v>
      </c>
      <c r="D32" s="31">
        <f t="shared" si="7"/>
        <v>25797423.470000003</v>
      </c>
      <c r="E32" s="31">
        <f t="shared" si="7"/>
        <v>674729394.2</v>
      </c>
      <c r="F32" s="31">
        <f t="shared" si="7"/>
        <v>118977631.94</v>
      </c>
      <c r="G32" s="31">
        <f t="shared" si="7"/>
        <v>115438195.71</v>
      </c>
      <c r="H32" s="289">
        <f t="shared" si="7"/>
        <v>555751762.26</v>
      </c>
      <c r="I32" s="290">
        <f t="shared" si="7"/>
        <v>0</v>
      </c>
    </row>
    <row r="33" spans="1:9" s="126" customFormat="1" ht="9" customHeight="1">
      <c r="A33" s="34" t="s">
        <v>472</v>
      </c>
      <c r="B33" s="120"/>
      <c r="C33" s="35">
        <v>157813832.18</v>
      </c>
      <c r="D33" s="35">
        <v>-505778.06</v>
      </c>
      <c r="E33" s="35">
        <f aca="true" t="shared" si="8" ref="E33:E41">SUM(C33:D33)</f>
        <v>157308054.12</v>
      </c>
      <c r="F33" s="35">
        <v>31839060.76</v>
      </c>
      <c r="G33" s="35">
        <v>30399469.37</v>
      </c>
      <c r="H33" s="287">
        <f aca="true" t="shared" si="9" ref="H33:H41">+E33-F33</f>
        <v>125468993.36</v>
      </c>
      <c r="I33" s="288"/>
    </row>
    <row r="34" spans="1:9" s="126" customFormat="1" ht="9" customHeight="1">
      <c r="A34" s="34" t="s">
        <v>473</v>
      </c>
      <c r="B34" s="120"/>
      <c r="C34" s="35">
        <v>120140729.07</v>
      </c>
      <c r="D34" s="35">
        <v>8975952.31</v>
      </c>
      <c r="E34" s="35">
        <f t="shared" si="8"/>
        <v>129116681.38</v>
      </c>
      <c r="F34" s="35">
        <v>25581206.55</v>
      </c>
      <c r="G34" s="35">
        <v>24497082.84</v>
      </c>
      <c r="H34" s="287">
        <f t="shared" si="9"/>
        <v>103535474.83</v>
      </c>
      <c r="I34" s="288"/>
    </row>
    <row r="35" spans="1:9" s="126" customFormat="1" ht="9" customHeight="1">
      <c r="A35" s="34" t="s">
        <v>474</v>
      </c>
      <c r="B35" s="120"/>
      <c r="C35" s="35">
        <v>0</v>
      </c>
      <c r="D35" s="35">
        <v>0</v>
      </c>
      <c r="E35" s="35">
        <f t="shared" si="8"/>
        <v>0</v>
      </c>
      <c r="F35" s="35">
        <v>0</v>
      </c>
      <c r="G35" s="35">
        <v>0</v>
      </c>
      <c r="H35" s="287">
        <f t="shared" si="9"/>
        <v>0</v>
      </c>
      <c r="I35" s="288"/>
    </row>
    <row r="36" spans="1:9" s="126" customFormat="1" ht="9" customHeight="1">
      <c r="A36" s="34" t="s">
        <v>475</v>
      </c>
      <c r="B36" s="120"/>
      <c r="C36" s="35">
        <v>0</v>
      </c>
      <c r="D36" s="35">
        <v>0</v>
      </c>
      <c r="E36" s="35">
        <f t="shared" si="8"/>
        <v>0</v>
      </c>
      <c r="F36" s="35">
        <v>0</v>
      </c>
      <c r="G36" s="35">
        <v>0</v>
      </c>
      <c r="H36" s="287">
        <f t="shared" si="9"/>
        <v>0</v>
      </c>
      <c r="I36" s="288"/>
    </row>
    <row r="37" spans="1:9" s="126" customFormat="1" ht="9" customHeight="1">
      <c r="A37" s="34" t="s">
        <v>476</v>
      </c>
      <c r="B37" s="120"/>
      <c r="C37" s="35">
        <v>118540044.7</v>
      </c>
      <c r="D37" s="35">
        <v>17176602.69</v>
      </c>
      <c r="E37" s="35">
        <f t="shared" si="8"/>
        <v>135716647.39000002</v>
      </c>
      <c r="F37" s="35">
        <v>31810961.45</v>
      </c>
      <c r="G37" s="35">
        <v>31327883.79</v>
      </c>
      <c r="H37" s="287">
        <f t="shared" si="9"/>
        <v>103905685.94000001</v>
      </c>
      <c r="I37" s="288"/>
    </row>
    <row r="38" spans="1:9" s="126" customFormat="1" ht="9" customHeight="1">
      <c r="A38" s="34" t="s">
        <v>477</v>
      </c>
      <c r="B38" s="120"/>
      <c r="C38" s="35">
        <v>0</v>
      </c>
      <c r="D38" s="35">
        <v>0</v>
      </c>
      <c r="E38" s="35">
        <f t="shared" si="8"/>
        <v>0</v>
      </c>
      <c r="F38" s="35">
        <v>0</v>
      </c>
      <c r="G38" s="35">
        <v>0</v>
      </c>
      <c r="H38" s="287">
        <f t="shared" si="9"/>
        <v>0</v>
      </c>
      <c r="I38" s="288"/>
    </row>
    <row r="39" spans="1:9" s="126" customFormat="1" ht="9" customHeight="1">
      <c r="A39" s="34" t="s">
        <v>478</v>
      </c>
      <c r="B39" s="120"/>
      <c r="C39" s="35">
        <v>241346825.05</v>
      </c>
      <c r="D39" s="35">
        <v>150646.53</v>
      </c>
      <c r="E39" s="35">
        <f t="shared" si="8"/>
        <v>241497471.58</v>
      </c>
      <c r="F39" s="35">
        <v>27617147.19</v>
      </c>
      <c r="G39" s="35">
        <v>27125827.72</v>
      </c>
      <c r="H39" s="287">
        <f t="shared" si="9"/>
        <v>213880324.39000002</v>
      </c>
      <c r="I39" s="288"/>
    </row>
    <row r="40" spans="1:9" s="126" customFormat="1" ht="9" customHeight="1">
      <c r="A40" s="34" t="s">
        <v>479</v>
      </c>
      <c r="B40" s="120"/>
      <c r="C40" s="35">
        <v>11090539.73</v>
      </c>
      <c r="D40" s="35">
        <v>0</v>
      </c>
      <c r="E40" s="35">
        <f t="shared" si="8"/>
        <v>11090539.73</v>
      </c>
      <c r="F40" s="35">
        <v>2129255.99</v>
      </c>
      <c r="G40" s="35">
        <v>2087931.99</v>
      </c>
      <c r="H40" s="287">
        <f t="shared" si="9"/>
        <v>8961283.74</v>
      </c>
      <c r="I40" s="288"/>
    </row>
    <row r="41" spans="1:9" s="126" customFormat="1" ht="9" customHeight="1">
      <c r="A41" s="34" t="s">
        <v>480</v>
      </c>
      <c r="B41" s="120"/>
      <c r="C41" s="35">
        <v>0</v>
      </c>
      <c r="D41" s="35">
        <v>0</v>
      </c>
      <c r="E41" s="35">
        <f t="shared" si="8"/>
        <v>0</v>
      </c>
      <c r="F41" s="35">
        <v>0</v>
      </c>
      <c r="G41" s="35">
        <v>0</v>
      </c>
      <c r="H41" s="287">
        <f t="shared" si="9"/>
        <v>0</v>
      </c>
      <c r="I41" s="288"/>
    </row>
    <row r="42" spans="1:9" s="126" customFormat="1" ht="2.25" customHeight="1">
      <c r="A42" s="122"/>
      <c r="B42" s="120"/>
      <c r="C42" s="120"/>
      <c r="D42" s="120"/>
      <c r="E42" s="120"/>
      <c r="F42" s="120"/>
      <c r="G42" s="120"/>
      <c r="H42" s="121"/>
      <c r="I42" s="120"/>
    </row>
    <row r="43" spans="1:9" s="126" customFormat="1" ht="9" customHeight="1">
      <c r="A43" s="30" t="s">
        <v>481</v>
      </c>
      <c r="B43" s="39"/>
      <c r="C43" s="31">
        <f aca="true" t="shared" si="10" ref="C43:I43">SUM(C44:C48)</f>
        <v>3598156494.48</v>
      </c>
      <c r="D43" s="31">
        <f t="shared" si="10"/>
        <v>0</v>
      </c>
      <c r="E43" s="31">
        <f t="shared" si="10"/>
        <v>3598156494.48</v>
      </c>
      <c r="F43" s="31">
        <f t="shared" si="10"/>
        <v>896431274.2</v>
      </c>
      <c r="G43" s="31">
        <f t="shared" si="10"/>
        <v>858512282.2</v>
      </c>
      <c r="H43" s="289">
        <f t="shared" si="10"/>
        <v>2701725220.2799997</v>
      </c>
      <c r="I43" s="290">
        <f t="shared" si="10"/>
        <v>0</v>
      </c>
    </row>
    <row r="44" spans="1:9" s="126" customFormat="1" ht="9" customHeight="1">
      <c r="A44" s="34" t="s">
        <v>482</v>
      </c>
      <c r="B44" s="120"/>
      <c r="C44" s="35">
        <v>759745897.41</v>
      </c>
      <c r="D44" s="35">
        <v>0</v>
      </c>
      <c r="E44" s="35">
        <f>SUM(C44:D44)</f>
        <v>759745897.41</v>
      </c>
      <c r="F44" s="35">
        <v>151945476.36</v>
      </c>
      <c r="G44" s="35">
        <v>151945476.36</v>
      </c>
      <c r="H44" s="287">
        <f aca="true" t="shared" si="11" ref="H44:H50">+E44-F44</f>
        <v>607800421.05</v>
      </c>
      <c r="I44" s="288"/>
    </row>
    <row r="45" spans="1:9" s="126" customFormat="1" ht="9" customHeight="1">
      <c r="A45" s="293" t="s">
        <v>483</v>
      </c>
      <c r="B45" s="120"/>
      <c r="C45" s="294">
        <v>2838410597.07</v>
      </c>
      <c r="D45" s="295">
        <v>0</v>
      </c>
      <c r="E45" s="35">
        <f>SUM(C45:D45)</f>
        <v>2838410597.07</v>
      </c>
      <c r="F45" s="295">
        <v>744485797.84</v>
      </c>
      <c r="G45" s="295">
        <v>706566805.84</v>
      </c>
      <c r="H45" s="291">
        <f t="shared" si="11"/>
        <v>2093924799.23</v>
      </c>
      <c r="I45" s="292"/>
    </row>
    <row r="46" spans="1:9" s="126" customFormat="1" ht="9" customHeight="1">
      <c r="A46" s="293"/>
      <c r="B46" s="120"/>
      <c r="C46" s="294"/>
      <c r="D46" s="295"/>
      <c r="E46" s="35">
        <f>SUM(C46:D46)</f>
        <v>0</v>
      </c>
      <c r="F46" s="295"/>
      <c r="G46" s="295"/>
      <c r="H46" s="291"/>
      <c r="I46" s="292"/>
    </row>
    <row r="47" spans="1:9" s="126" customFormat="1" ht="9" customHeight="1">
      <c r="A47" s="34" t="s">
        <v>484</v>
      </c>
      <c r="B47" s="120"/>
      <c r="C47" s="35">
        <v>0</v>
      </c>
      <c r="D47" s="35">
        <v>0</v>
      </c>
      <c r="E47" s="35">
        <f>SUM(C47:D47)</f>
        <v>0</v>
      </c>
      <c r="F47" s="35">
        <v>0</v>
      </c>
      <c r="G47" s="35">
        <v>0</v>
      </c>
      <c r="H47" s="287">
        <f t="shared" si="11"/>
        <v>0</v>
      </c>
      <c r="I47" s="288"/>
    </row>
    <row r="48" spans="1:9" s="126" customFormat="1" ht="9" customHeight="1">
      <c r="A48" s="34" t="s">
        <v>485</v>
      </c>
      <c r="B48" s="120"/>
      <c r="C48" s="35">
        <v>0</v>
      </c>
      <c r="D48" s="35">
        <v>0</v>
      </c>
      <c r="E48" s="35">
        <f>SUM(C48:D48)</f>
        <v>0</v>
      </c>
      <c r="F48" s="35">
        <v>0</v>
      </c>
      <c r="G48" s="35">
        <v>0</v>
      </c>
      <c r="H48" s="287">
        <f t="shared" si="11"/>
        <v>0</v>
      </c>
      <c r="I48" s="288"/>
    </row>
    <row r="49" spans="1:9" ht="2.25" customHeight="1">
      <c r="A49" s="3"/>
      <c r="B49" s="4"/>
      <c r="C49" s="4"/>
      <c r="D49" s="4"/>
      <c r="E49" s="4"/>
      <c r="F49" s="4"/>
      <c r="G49" s="4"/>
      <c r="H49" s="287">
        <f t="shared" si="11"/>
        <v>0</v>
      </c>
      <c r="I49" s="288"/>
    </row>
    <row r="50" spans="1:9" ht="2.25" customHeight="1">
      <c r="A50" s="3"/>
      <c r="B50" s="4"/>
      <c r="C50" s="4"/>
      <c r="D50" s="4"/>
      <c r="E50" s="4"/>
      <c r="F50" s="4"/>
      <c r="G50" s="4"/>
      <c r="H50" s="287">
        <f t="shared" si="11"/>
        <v>0</v>
      </c>
      <c r="I50" s="288"/>
    </row>
    <row r="51" spans="1:9" ht="9" customHeight="1">
      <c r="A51" s="30" t="s">
        <v>486</v>
      </c>
      <c r="B51" s="4"/>
      <c r="C51" s="31">
        <f aca="true" t="shared" si="12" ref="C51:H51">+C53+C63+C72+C83</f>
        <v>15049982560</v>
      </c>
      <c r="D51" s="31">
        <f t="shared" si="12"/>
        <v>378484846.86</v>
      </c>
      <c r="E51" s="31">
        <f t="shared" si="12"/>
        <v>15428467406.859999</v>
      </c>
      <c r="F51" s="31">
        <f t="shared" si="12"/>
        <v>4040006886.6699996</v>
      </c>
      <c r="G51" s="31">
        <f t="shared" si="12"/>
        <v>4036247965.24</v>
      </c>
      <c r="H51" s="289">
        <f t="shared" si="12"/>
        <v>11388460520.189999</v>
      </c>
      <c r="I51" s="290"/>
    </row>
    <row r="52" spans="1:9" ht="2.25" customHeight="1">
      <c r="A52" s="3"/>
      <c r="B52" s="4"/>
      <c r="C52" s="4"/>
      <c r="D52" s="4"/>
      <c r="E52" s="4"/>
      <c r="F52" s="4"/>
      <c r="G52" s="4"/>
      <c r="H52" s="13"/>
      <c r="I52" s="4"/>
    </row>
    <row r="53" spans="1:9" s="126" customFormat="1" ht="9" customHeight="1">
      <c r="A53" s="30" t="s">
        <v>454</v>
      </c>
      <c r="B53" s="39"/>
      <c r="C53" s="31">
        <f aca="true" t="shared" si="13" ref="C53:I53">SUM(C54:C61)</f>
        <v>363438971</v>
      </c>
      <c r="D53" s="31">
        <f t="shared" si="13"/>
        <v>23791593.91</v>
      </c>
      <c r="E53" s="31">
        <f t="shared" si="13"/>
        <v>387230564.90999997</v>
      </c>
      <c r="F53" s="31">
        <f t="shared" si="13"/>
        <v>67577229.67999999</v>
      </c>
      <c r="G53" s="31">
        <f t="shared" si="13"/>
        <v>67577229.67999999</v>
      </c>
      <c r="H53" s="289">
        <f>SUM(H54:H61)</f>
        <v>319653335.23</v>
      </c>
      <c r="I53" s="290">
        <f t="shared" si="13"/>
        <v>0</v>
      </c>
    </row>
    <row r="54" spans="1:9" s="126" customFormat="1" ht="9" customHeight="1">
      <c r="A54" s="34" t="s">
        <v>455</v>
      </c>
      <c r="B54" s="120"/>
      <c r="C54" s="35">
        <v>0</v>
      </c>
      <c r="D54" s="35">
        <v>0</v>
      </c>
      <c r="E54" s="35">
        <f>SUM(C54:D54)</f>
        <v>0</v>
      </c>
      <c r="F54" s="35">
        <v>0</v>
      </c>
      <c r="G54" s="35">
        <v>0</v>
      </c>
      <c r="H54" s="287">
        <f>+E54-F54</f>
        <v>0</v>
      </c>
      <c r="I54" s="288"/>
    </row>
    <row r="55" spans="1:9" s="126" customFormat="1" ht="9" customHeight="1">
      <c r="A55" s="34" t="s">
        <v>456</v>
      </c>
      <c r="B55" s="120"/>
      <c r="C55" s="35">
        <v>2600000</v>
      </c>
      <c r="D55" s="35">
        <v>0</v>
      </c>
      <c r="E55" s="35">
        <f aca="true" t="shared" si="14" ref="E55:E61">SUM(C55:D55)</f>
        <v>2600000</v>
      </c>
      <c r="F55" s="35">
        <v>119389.23</v>
      </c>
      <c r="G55" s="35">
        <v>119389.23</v>
      </c>
      <c r="H55" s="287">
        <f aca="true" t="shared" si="15" ref="H55:H61">+E55-F55</f>
        <v>2480610.77</v>
      </c>
      <c r="I55" s="288"/>
    </row>
    <row r="56" spans="1:9" s="126" customFormat="1" ht="9" customHeight="1">
      <c r="A56" s="34" t="s">
        <v>457</v>
      </c>
      <c r="B56" s="120"/>
      <c r="C56" s="35">
        <v>112214318</v>
      </c>
      <c r="D56" s="35">
        <v>3584401.68</v>
      </c>
      <c r="E56" s="35">
        <f t="shared" si="14"/>
        <v>115798719.68</v>
      </c>
      <c r="F56" s="35">
        <v>3337399.86</v>
      </c>
      <c r="G56" s="35">
        <v>3337399.86</v>
      </c>
      <c r="H56" s="287">
        <f t="shared" si="15"/>
        <v>112461319.82000001</v>
      </c>
      <c r="I56" s="288"/>
    </row>
    <row r="57" spans="1:9" s="126" customFormat="1" ht="9" customHeight="1">
      <c r="A57" s="34" t="s">
        <v>458</v>
      </c>
      <c r="B57" s="120"/>
      <c r="C57" s="35">
        <v>0</v>
      </c>
      <c r="D57" s="35">
        <v>0</v>
      </c>
      <c r="E57" s="35">
        <f t="shared" si="14"/>
        <v>0</v>
      </c>
      <c r="F57" s="35">
        <v>0</v>
      </c>
      <c r="G57" s="35">
        <v>0</v>
      </c>
      <c r="H57" s="287">
        <f t="shared" si="15"/>
        <v>0</v>
      </c>
      <c r="I57" s="288"/>
    </row>
    <row r="58" spans="1:9" s="126" customFormat="1" ht="9" customHeight="1">
      <c r="A58" s="34" t="s">
        <v>459</v>
      </c>
      <c r="B58" s="120"/>
      <c r="C58" s="35">
        <v>0</v>
      </c>
      <c r="D58" s="35">
        <v>0</v>
      </c>
      <c r="E58" s="35">
        <f t="shared" si="14"/>
        <v>0</v>
      </c>
      <c r="F58" s="35">
        <v>0</v>
      </c>
      <c r="G58" s="35">
        <v>0</v>
      </c>
      <c r="H58" s="287">
        <f t="shared" si="15"/>
        <v>0</v>
      </c>
      <c r="I58" s="288"/>
    </row>
    <row r="59" spans="1:9" s="126" customFormat="1" ht="9" customHeight="1">
      <c r="A59" s="34" t="s">
        <v>460</v>
      </c>
      <c r="B59" s="120"/>
      <c r="C59" s="35">
        <v>0</v>
      </c>
      <c r="D59" s="35">
        <v>0</v>
      </c>
      <c r="E59" s="35">
        <f t="shared" si="14"/>
        <v>0</v>
      </c>
      <c r="F59" s="35">
        <v>0</v>
      </c>
      <c r="G59" s="35">
        <v>0</v>
      </c>
      <c r="H59" s="287">
        <f t="shared" si="15"/>
        <v>0</v>
      </c>
      <c r="I59" s="288"/>
    </row>
    <row r="60" spans="1:9" s="126" customFormat="1" ht="9" customHeight="1">
      <c r="A60" s="34" t="s">
        <v>461</v>
      </c>
      <c r="B60" s="120"/>
      <c r="C60" s="35">
        <v>203624653</v>
      </c>
      <c r="D60" s="35">
        <v>20207192.23</v>
      </c>
      <c r="E60" s="35">
        <f t="shared" si="14"/>
        <v>223831845.23</v>
      </c>
      <c r="F60" s="35">
        <v>64118617.23</v>
      </c>
      <c r="G60" s="35">
        <v>64118617.23</v>
      </c>
      <c r="H60" s="287">
        <f t="shared" si="15"/>
        <v>159713228</v>
      </c>
      <c r="I60" s="288"/>
    </row>
    <row r="61" spans="1:9" s="126" customFormat="1" ht="9" customHeight="1">
      <c r="A61" s="34" t="s">
        <v>462</v>
      </c>
      <c r="B61" s="120"/>
      <c r="C61" s="35">
        <v>45000000</v>
      </c>
      <c r="D61" s="35">
        <v>0</v>
      </c>
      <c r="E61" s="35">
        <f t="shared" si="14"/>
        <v>45000000</v>
      </c>
      <c r="F61" s="35">
        <v>1823.36</v>
      </c>
      <c r="G61" s="35">
        <v>1823.36</v>
      </c>
      <c r="H61" s="287">
        <f t="shared" si="15"/>
        <v>44998176.64</v>
      </c>
      <c r="I61" s="288"/>
    </row>
    <row r="62" spans="1:9" s="126" customFormat="1" ht="2.25" customHeight="1">
      <c r="A62" s="122"/>
      <c r="B62" s="120"/>
      <c r="C62" s="120"/>
      <c r="D62" s="120"/>
      <c r="E62" s="120"/>
      <c r="F62" s="120"/>
      <c r="G62" s="120"/>
      <c r="H62" s="121"/>
      <c r="I62" s="120"/>
    </row>
    <row r="63" spans="1:9" s="126" customFormat="1" ht="9" customHeight="1">
      <c r="A63" s="30" t="s">
        <v>463</v>
      </c>
      <c r="B63" s="39"/>
      <c r="C63" s="31">
        <f aca="true" t="shared" si="16" ref="C63:I63">SUM(C64:C70)</f>
        <v>12130095595</v>
      </c>
      <c r="D63" s="31">
        <f t="shared" si="16"/>
        <v>217281532.15</v>
      </c>
      <c r="E63" s="31">
        <f t="shared" si="16"/>
        <v>12347377127.15</v>
      </c>
      <c r="F63" s="31">
        <f t="shared" si="16"/>
        <v>3195955582.48</v>
      </c>
      <c r="G63" s="31">
        <f t="shared" si="16"/>
        <v>3192196661.05</v>
      </c>
      <c r="H63" s="289">
        <f>SUM(H64:H70)</f>
        <v>9151421544.67</v>
      </c>
      <c r="I63" s="290">
        <f t="shared" si="16"/>
        <v>0</v>
      </c>
    </row>
    <row r="64" spans="1:9" s="126" customFormat="1" ht="9" customHeight="1">
      <c r="A64" s="34" t="s">
        <v>464</v>
      </c>
      <c r="B64" s="120"/>
      <c r="C64" s="35">
        <v>0</v>
      </c>
      <c r="D64" s="35">
        <v>0</v>
      </c>
      <c r="E64" s="35">
        <f>SUM(C64:D64)</f>
        <v>0</v>
      </c>
      <c r="F64" s="35">
        <v>0</v>
      </c>
      <c r="G64" s="35">
        <v>0</v>
      </c>
      <c r="H64" s="287">
        <f aca="true" t="shared" si="17" ref="H64:H71">+E64-F64</f>
        <v>0</v>
      </c>
      <c r="I64" s="288"/>
    </row>
    <row r="65" spans="1:9" s="126" customFormat="1" ht="9" customHeight="1">
      <c r="A65" s="34" t="s">
        <v>465</v>
      </c>
      <c r="B65" s="120"/>
      <c r="C65" s="35">
        <v>409753405</v>
      </c>
      <c r="D65" s="35">
        <v>91901564.22</v>
      </c>
      <c r="E65" s="35">
        <f aca="true" t="shared" si="18" ref="E65:E70">SUM(C65:D65)</f>
        <v>501654969.22</v>
      </c>
      <c r="F65" s="35">
        <v>155970388.53</v>
      </c>
      <c r="G65" s="35">
        <v>155970388.53</v>
      </c>
      <c r="H65" s="287">
        <f t="shared" si="17"/>
        <v>345684580.69000006</v>
      </c>
      <c r="I65" s="288"/>
    </row>
    <row r="66" spans="1:9" s="126" customFormat="1" ht="9" customHeight="1">
      <c r="A66" s="34" t="s">
        <v>466</v>
      </c>
      <c r="B66" s="120"/>
      <c r="C66" s="35">
        <v>2645546508</v>
      </c>
      <c r="D66" s="35">
        <v>24293334.62</v>
      </c>
      <c r="E66" s="35">
        <f t="shared" si="18"/>
        <v>2669839842.62</v>
      </c>
      <c r="F66" s="35">
        <v>636379289.12</v>
      </c>
      <c r="G66" s="35">
        <v>636379289.12</v>
      </c>
      <c r="H66" s="287">
        <f t="shared" si="17"/>
        <v>2033460553.5</v>
      </c>
      <c r="I66" s="288"/>
    </row>
    <row r="67" spans="1:9" s="126" customFormat="1" ht="9" customHeight="1">
      <c r="A67" s="34" t="s">
        <v>467</v>
      </c>
      <c r="B67" s="120"/>
      <c r="C67" s="35">
        <v>1400000</v>
      </c>
      <c r="D67" s="35">
        <v>0</v>
      </c>
      <c r="E67" s="35">
        <f t="shared" si="18"/>
        <v>1400000</v>
      </c>
      <c r="F67" s="35">
        <v>0</v>
      </c>
      <c r="G67" s="35">
        <v>0</v>
      </c>
      <c r="H67" s="287">
        <f t="shared" si="17"/>
        <v>1400000</v>
      </c>
      <c r="I67" s="288"/>
    </row>
    <row r="68" spans="1:9" s="126" customFormat="1" ht="9" customHeight="1">
      <c r="A68" s="34" t="s">
        <v>468</v>
      </c>
      <c r="B68" s="120"/>
      <c r="C68" s="35">
        <v>8698142462</v>
      </c>
      <c r="D68" s="35">
        <v>74710717.22</v>
      </c>
      <c r="E68" s="35">
        <f t="shared" si="18"/>
        <v>8772853179.22</v>
      </c>
      <c r="F68" s="35">
        <v>2269599852.74</v>
      </c>
      <c r="G68" s="35">
        <v>2265840931.31</v>
      </c>
      <c r="H68" s="287">
        <f t="shared" si="17"/>
        <v>6503253326.48</v>
      </c>
      <c r="I68" s="288"/>
    </row>
    <row r="69" spans="1:9" s="126" customFormat="1" ht="9" customHeight="1">
      <c r="A69" s="34" t="s">
        <v>469</v>
      </c>
      <c r="B69" s="120"/>
      <c r="C69" s="35">
        <v>375253220</v>
      </c>
      <c r="D69" s="35">
        <v>26375916.09</v>
      </c>
      <c r="E69" s="35">
        <f t="shared" si="18"/>
        <v>401629136.09</v>
      </c>
      <c r="F69" s="35">
        <v>134006052.09</v>
      </c>
      <c r="G69" s="35">
        <v>134006052.09</v>
      </c>
      <c r="H69" s="287">
        <f t="shared" si="17"/>
        <v>267623083.99999997</v>
      </c>
      <c r="I69" s="288"/>
    </row>
    <row r="70" spans="1:9" s="126" customFormat="1" ht="9" customHeight="1">
      <c r="A70" s="34" t="s">
        <v>470</v>
      </c>
      <c r="B70" s="120"/>
      <c r="C70" s="35">
        <v>0</v>
      </c>
      <c r="D70" s="35">
        <v>0</v>
      </c>
      <c r="E70" s="35">
        <f t="shared" si="18"/>
        <v>0</v>
      </c>
      <c r="F70" s="35">
        <v>0</v>
      </c>
      <c r="G70" s="35">
        <v>0</v>
      </c>
      <c r="H70" s="287">
        <f t="shared" si="17"/>
        <v>0</v>
      </c>
      <c r="I70" s="288"/>
    </row>
    <row r="71" spans="1:9" s="126" customFormat="1" ht="2.25" customHeight="1">
      <c r="A71" s="122"/>
      <c r="B71" s="120"/>
      <c r="C71" s="120"/>
      <c r="D71" s="120"/>
      <c r="E71" s="120"/>
      <c r="F71" s="120">
        <v>98</v>
      </c>
      <c r="G71" s="120"/>
      <c r="H71" s="287">
        <f t="shared" si="17"/>
        <v>-98</v>
      </c>
      <c r="I71" s="288"/>
    </row>
    <row r="72" spans="1:9" s="126" customFormat="1" ht="9" customHeight="1">
      <c r="A72" s="30" t="s">
        <v>471</v>
      </c>
      <c r="B72" s="39"/>
      <c r="C72" s="31">
        <f aca="true" t="shared" si="19" ref="C72:I72">SUM(C73:C81)</f>
        <v>92927779</v>
      </c>
      <c r="D72" s="31">
        <f t="shared" si="19"/>
        <v>137411720.8</v>
      </c>
      <c r="E72" s="31">
        <f t="shared" si="19"/>
        <v>230339499.8</v>
      </c>
      <c r="F72" s="31">
        <f t="shared" si="19"/>
        <v>102732973.08</v>
      </c>
      <c r="G72" s="31">
        <f t="shared" si="19"/>
        <v>102732973.08</v>
      </c>
      <c r="H72" s="289">
        <f>SUM(H73:H81)</f>
        <v>127606526.72000001</v>
      </c>
      <c r="I72" s="290">
        <f t="shared" si="19"/>
        <v>0</v>
      </c>
    </row>
    <row r="73" spans="1:9" s="126" customFormat="1" ht="9" customHeight="1">
      <c r="A73" s="34" t="s">
        <v>472</v>
      </c>
      <c r="B73" s="120"/>
      <c r="C73" s="35">
        <v>35439065</v>
      </c>
      <c r="D73" s="35">
        <v>0</v>
      </c>
      <c r="E73" s="35">
        <f>SUM(C73:D73)</f>
        <v>35439065</v>
      </c>
      <c r="F73" s="35">
        <v>8058674</v>
      </c>
      <c r="G73" s="35">
        <v>8058674</v>
      </c>
      <c r="H73" s="287">
        <f aca="true" t="shared" si="20" ref="H73:H82">+E73-F73</f>
        <v>27380391</v>
      </c>
      <c r="I73" s="288"/>
    </row>
    <row r="74" spans="1:9" s="126" customFormat="1" ht="9" customHeight="1">
      <c r="A74" s="34" t="s">
        <v>473</v>
      </c>
      <c r="B74" s="120"/>
      <c r="C74" s="35">
        <v>27514677</v>
      </c>
      <c r="D74" s="35">
        <v>11160000</v>
      </c>
      <c r="E74" s="35">
        <f aca="true" t="shared" si="21" ref="E74:E81">SUM(C74:D74)</f>
        <v>38674677</v>
      </c>
      <c r="F74" s="35">
        <v>3581460.5</v>
      </c>
      <c r="G74" s="35">
        <v>3581460.5</v>
      </c>
      <c r="H74" s="287">
        <f t="shared" si="20"/>
        <v>35093216.5</v>
      </c>
      <c r="I74" s="288"/>
    </row>
    <row r="75" spans="1:9" s="126" customFormat="1" ht="9" customHeight="1">
      <c r="A75" s="34" t="s">
        <v>474</v>
      </c>
      <c r="B75" s="120"/>
      <c r="C75" s="35">
        <v>0</v>
      </c>
      <c r="D75" s="35">
        <v>0</v>
      </c>
      <c r="E75" s="35">
        <f t="shared" si="21"/>
        <v>0</v>
      </c>
      <c r="F75" s="35">
        <v>0</v>
      </c>
      <c r="G75" s="35">
        <v>0</v>
      </c>
      <c r="H75" s="287">
        <f t="shared" si="20"/>
        <v>0</v>
      </c>
      <c r="I75" s="288"/>
    </row>
    <row r="76" spans="1:9" s="126" customFormat="1" ht="9" customHeight="1">
      <c r="A76" s="34" t="s">
        <v>475</v>
      </c>
      <c r="B76" s="120"/>
      <c r="C76" s="35">
        <v>0</v>
      </c>
      <c r="D76" s="35">
        <v>0</v>
      </c>
      <c r="E76" s="35">
        <f t="shared" si="21"/>
        <v>0</v>
      </c>
      <c r="F76" s="35">
        <v>0</v>
      </c>
      <c r="G76" s="35">
        <v>0</v>
      </c>
      <c r="H76" s="287">
        <f t="shared" si="20"/>
        <v>0</v>
      </c>
      <c r="I76" s="288"/>
    </row>
    <row r="77" spans="1:9" s="126" customFormat="1" ht="9" customHeight="1">
      <c r="A77" s="34" t="s">
        <v>476</v>
      </c>
      <c r="B77" s="120"/>
      <c r="C77" s="35">
        <v>29974037</v>
      </c>
      <c r="D77" s="35">
        <v>126251720.8</v>
      </c>
      <c r="E77" s="35">
        <f t="shared" si="21"/>
        <v>156225757.8</v>
      </c>
      <c r="F77" s="35">
        <v>91092838.58</v>
      </c>
      <c r="G77" s="35">
        <v>91092838.58</v>
      </c>
      <c r="H77" s="287">
        <f t="shared" si="20"/>
        <v>65132919.22000001</v>
      </c>
      <c r="I77" s="288"/>
    </row>
    <row r="78" spans="1:9" s="126" customFormat="1" ht="9" customHeight="1">
      <c r="A78" s="34" t="s">
        <v>477</v>
      </c>
      <c r="B78" s="120"/>
      <c r="C78" s="35">
        <v>0</v>
      </c>
      <c r="D78" s="35">
        <v>0</v>
      </c>
      <c r="E78" s="35">
        <f t="shared" si="21"/>
        <v>0</v>
      </c>
      <c r="F78" s="35">
        <v>0</v>
      </c>
      <c r="G78" s="35">
        <v>0</v>
      </c>
      <c r="H78" s="287">
        <f t="shared" si="20"/>
        <v>0</v>
      </c>
      <c r="I78" s="288"/>
    </row>
    <row r="79" spans="1:9" s="126" customFormat="1" ht="9" customHeight="1">
      <c r="A79" s="34" t="s">
        <v>478</v>
      </c>
      <c r="B79" s="120"/>
      <c r="C79" s="35">
        <v>0</v>
      </c>
      <c r="D79" s="35">
        <v>0</v>
      </c>
      <c r="E79" s="35">
        <f t="shared" si="21"/>
        <v>0</v>
      </c>
      <c r="F79" s="35">
        <v>0</v>
      </c>
      <c r="G79" s="35">
        <v>0</v>
      </c>
      <c r="H79" s="287">
        <f t="shared" si="20"/>
        <v>0</v>
      </c>
      <c r="I79" s="288"/>
    </row>
    <row r="80" spans="1:9" s="126" customFormat="1" ht="9" customHeight="1">
      <c r="A80" s="34" t="s">
        <v>479</v>
      </c>
      <c r="B80" s="120"/>
      <c r="C80" s="35">
        <v>0</v>
      </c>
      <c r="D80" s="35">
        <v>0</v>
      </c>
      <c r="E80" s="35">
        <f t="shared" si="21"/>
        <v>0</v>
      </c>
      <c r="F80" s="35">
        <v>0</v>
      </c>
      <c r="G80" s="35">
        <v>0</v>
      </c>
      <c r="H80" s="287">
        <f t="shared" si="20"/>
        <v>0</v>
      </c>
      <c r="I80" s="288"/>
    </row>
    <row r="81" spans="1:9" s="126" customFormat="1" ht="9" customHeight="1">
      <c r="A81" s="34" t="s">
        <v>480</v>
      </c>
      <c r="B81" s="120"/>
      <c r="C81" s="35">
        <v>0</v>
      </c>
      <c r="D81" s="35">
        <v>0</v>
      </c>
      <c r="E81" s="35">
        <f t="shared" si="21"/>
        <v>0</v>
      </c>
      <c r="F81" s="35">
        <v>0</v>
      </c>
      <c r="G81" s="35">
        <v>0</v>
      </c>
      <c r="H81" s="287">
        <f t="shared" si="20"/>
        <v>0</v>
      </c>
      <c r="I81" s="288"/>
    </row>
    <row r="82" spans="1:9" s="126" customFormat="1" ht="2.25" customHeight="1">
      <c r="A82" s="122"/>
      <c r="B82" s="120"/>
      <c r="C82" s="120"/>
      <c r="D82" s="120"/>
      <c r="E82" s="120"/>
      <c r="F82" s="120"/>
      <c r="G82" s="120"/>
      <c r="H82" s="287">
        <f t="shared" si="20"/>
        <v>0</v>
      </c>
      <c r="I82" s="288"/>
    </row>
    <row r="83" spans="1:9" s="126" customFormat="1" ht="9" customHeight="1">
      <c r="A83" s="30" t="s">
        <v>481</v>
      </c>
      <c r="B83" s="39"/>
      <c r="C83" s="31">
        <f aca="true" t="shared" si="22" ref="C83:I83">SUM(C84:C88)</f>
        <v>2463520215</v>
      </c>
      <c r="D83" s="31">
        <f t="shared" si="22"/>
        <v>0</v>
      </c>
      <c r="E83" s="31">
        <f t="shared" si="22"/>
        <v>2463520215</v>
      </c>
      <c r="F83" s="31">
        <f t="shared" si="22"/>
        <v>673741101.43</v>
      </c>
      <c r="G83" s="31">
        <f t="shared" si="22"/>
        <v>673741101.43</v>
      </c>
      <c r="H83" s="289">
        <f t="shared" si="22"/>
        <v>1789779113.57</v>
      </c>
      <c r="I83" s="290">
        <f t="shared" si="22"/>
        <v>0</v>
      </c>
    </row>
    <row r="84" spans="1:9" s="126" customFormat="1" ht="9" customHeight="1">
      <c r="A84" s="34" t="s">
        <v>482</v>
      </c>
      <c r="B84" s="120"/>
      <c r="C84" s="35">
        <v>126036500</v>
      </c>
      <c r="D84" s="35">
        <v>0</v>
      </c>
      <c r="E84" s="35">
        <f>SUM(C84:D84)</f>
        <v>126036500</v>
      </c>
      <c r="F84" s="35">
        <v>29705823.43</v>
      </c>
      <c r="G84" s="35">
        <v>29705823.43</v>
      </c>
      <c r="H84" s="287">
        <f>+E84-F84</f>
        <v>96330676.57</v>
      </c>
      <c r="I84" s="288"/>
    </row>
    <row r="85" spans="1:9" s="126" customFormat="1" ht="9" customHeight="1">
      <c r="A85" s="293" t="s">
        <v>483</v>
      </c>
      <c r="B85" s="120"/>
      <c r="C85" s="294">
        <v>2337483715</v>
      </c>
      <c r="D85" s="294">
        <v>0</v>
      </c>
      <c r="E85" s="295">
        <f>SUM(C85:D85)</f>
        <v>2337483715</v>
      </c>
      <c r="F85" s="295">
        <v>644035278</v>
      </c>
      <c r="G85" s="295">
        <v>644035278</v>
      </c>
      <c r="H85" s="291">
        <f>+E85-F85</f>
        <v>1693448437</v>
      </c>
      <c r="I85" s="292"/>
    </row>
    <row r="86" spans="1:9" s="126" customFormat="1" ht="9" customHeight="1">
      <c r="A86" s="293"/>
      <c r="B86" s="120"/>
      <c r="C86" s="294"/>
      <c r="D86" s="294"/>
      <c r="E86" s="295"/>
      <c r="F86" s="295"/>
      <c r="G86" s="295"/>
      <c r="H86" s="291"/>
      <c r="I86" s="292"/>
    </row>
    <row r="87" spans="1:9" s="126" customFormat="1" ht="9" customHeight="1">
      <c r="A87" s="34" t="s">
        <v>484</v>
      </c>
      <c r="B87" s="120"/>
      <c r="C87" s="35">
        <v>0</v>
      </c>
      <c r="D87" s="35">
        <v>0</v>
      </c>
      <c r="E87" s="35">
        <f>SUM(C87:D87)</f>
        <v>0</v>
      </c>
      <c r="F87" s="35">
        <v>0</v>
      </c>
      <c r="G87" s="35">
        <v>0</v>
      </c>
      <c r="H87" s="287">
        <f>+E87-F87</f>
        <v>0</v>
      </c>
      <c r="I87" s="288"/>
    </row>
    <row r="88" spans="1:9" s="126" customFormat="1" ht="9" customHeight="1">
      <c r="A88" s="34" t="s">
        <v>485</v>
      </c>
      <c r="B88" s="120"/>
      <c r="C88" s="35">
        <v>0</v>
      </c>
      <c r="D88" s="35">
        <v>0</v>
      </c>
      <c r="E88" s="35">
        <f>SUM(C88:D88)</f>
        <v>0</v>
      </c>
      <c r="F88" s="35">
        <v>0</v>
      </c>
      <c r="G88" s="35">
        <v>0</v>
      </c>
      <c r="H88" s="287">
        <f>+E88-F88</f>
        <v>0</v>
      </c>
      <c r="I88" s="288"/>
    </row>
    <row r="89" spans="1:9" ht="2.25" customHeight="1">
      <c r="A89" s="3"/>
      <c r="B89" s="4"/>
      <c r="C89" s="4"/>
      <c r="D89" s="4"/>
      <c r="E89" s="4"/>
      <c r="F89" s="4"/>
      <c r="G89" s="4"/>
      <c r="H89" s="13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3"/>
      <c r="I90" s="4"/>
    </row>
    <row r="91" spans="1:9" ht="9" customHeight="1">
      <c r="A91" s="30" t="s">
        <v>405</v>
      </c>
      <c r="B91" s="4"/>
      <c r="C91" s="31">
        <f aca="true" t="shared" si="23" ref="C91:H91">+C51+C11</f>
        <v>28226585829</v>
      </c>
      <c r="D91" s="31">
        <f t="shared" si="23"/>
        <v>979775477.9499999</v>
      </c>
      <c r="E91" s="31">
        <f t="shared" si="23"/>
        <v>29206361306.949997</v>
      </c>
      <c r="F91" s="31">
        <f t="shared" si="23"/>
        <v>7718378980.35</v>
      </c>
      <c r="G91" s="31">
        <f t="shared" si="23"/>
        <v>7465245149.97</v>
      </c>
      <c r="H91" s="289">
        <f t="shared" si="23"/>
        <v>21487982326.6</v>
      </c>
      <c r="I91" s="290"/>
    </row>
    <row r="92" spans="1:9" ht="2.25" customHeight="1">
      <c r="A92" s="3"/>
      <c r="B92" s="4"/>
      <c r="C92" s="4"/>
      <c r="D92" s="4"/>
      <c r="E92" s="4"/>
      <c r="F92" s="4"/>
      <c r="G92" s="4"/>
      <c r="H92" s="13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1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1:I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3:I43"/>
    <mergeCell ref="H44:I44"/>
    <mergeCell ref="A45:A46"/>
    <mergeCell ref="C45:C46"/>
    <mergeCell ref="D45:D46"/>
    <mergeCell ref="F45:F46"/>
    <mergeCell ref="G45:G46"/>
    <mergeCell ref="H45:I46"/>
    <mergeCell ref="H47:I47"/>
    <mergeCell ref="H48:I48"/>
    <mergeCell ref="H49:I49"/>
    <mergeCell ref="H50:I50"/>
    <mergeCell ref="H51:I51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6"/>
    <mergeCell ref="H87:I87"/>
    <mergeCell ref="H88:I88"/>
    <mergeCell ref="H91:I91"/>
    <mergeCell ref="A85:A86"/>
    <mergeCell ref="C85:C86"/>
    <mergeCell ref="D85:D86"/>
    <mergeCell ref="E85:E86"/>
    <mergeCell ref="F85:F86"/>
    <mergeCell ref="G85:G86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view="pageBreakPreview" zoomScaleNormal="120" zoomScaleSheetLayoutView="10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2.140625" style="0" bestFit="1" customWidth="1"/>
    <col min="8" max="8" width="12.8515625" style="0" customWidth="1"/>
  </cols>
  <sheetData>
    <row r="1" spans="1:8" ht="12" customHeight="1">
      <c r="A1" s="245" t="s">
        <v>487</v>
      </c>
      <c r="B1" s="246"/>
      <c r="C1" s="246"/>
      <c r="D1" s="246"/>
      <c r="E1" s="246"/>
      <c r="F1" s="246"/>
      <c r="G1" s="246"/>
      <c r="H1" s="247"/>
    </row>
    <row r="2" spans="1:8" ht="11.25" customHeight="1">
      <c r="A2" s="248"/>
      <c r="B2" s="249"/>
      <c r="C2" s="249"/>
      <c r="D2" s="249"/>
      <c r="E2" s="249"/>
      <c r="F2" s="249"/>
      <c r="G2" s="249"/>
      <c r="H2" s="250"/>
    </row>
    <row r="3" spans="1:8" ht="11.25" customHeight="1">
      <c r="A3" s="248"/>
      <c r="B3" s="249"/>
      <c r="C3" s="249"/>
      <c r="D3" s="249"/>
      <c r="E3" s="249"/>
      <c r="F3" s="249"/>
      <c r="G3" s="249"/>
      <c r="H3" s="250"/>
    </row>
    <row r="4" spans="1:8" ht="11.25" customHeight="1">
      <c r="A4" s="248"/>
      <c r="B4" s="249"/>
      <c r="C4" s="249"/>
      <c r="D4" s="249"/>
      <c r="E4" s="249"/>
      <c r="F4" s="249"/>
      <c r="G4" s="249"/>
      <c r="H4" s="250"/>
    </row>
    <row r="5" spans="1:8" ht="17.25" customHeight="1">
      <c r="A5" s="251"/>
      <c r="B5" s="252"/>
      <c r="C5" s="252"/>
      <c r="D5" s="252"/>
      <c r="E5" s="252"/>
      <c r="F5" s="252"/>
      <c r="G5" s="252"/>
      <c r="H5" s="253"/>
    </row>
    <row r="6" spans="1:8" ht="12.75">
      <c r="A6" s="254" t="s">
        <v>0</v>
      </c>
      <c r="B6" s="282"/>
      <c r="C6" s="285" t="s">
        <v>326</v>
      </c>
      <c r="D6" s="285"/>
      <c r="E6" s="285"/>
      <c r="F6" s="285"/>
      <c r="G6" s="285"/>
      <c r="H6" s="286" t="s">
        <v>327</v>
      </c>
    </row>
    <row r="7" spans="1:8" ht="11.25" customHeight="1">
      <c r="A7" s="255"/>
      <c r="B7" s="283"/>
      <c r="C7" s="257" t="s">
        <v>328</v>
      </c>
      <c r="D7" s="285" t="s">
        <v>329</v>
      </c>
      <c r="E7" s="257" t="s">
        <v>330</v>
      </c>
      <c r="F7" s="257" t="s">
        <v>219</v>
      </c>
      <c r="G7" s="257" t="s">
        <v>236</v>
      </c>
      <c r="H7" s="286"/>
    </row>
    <row r="8" spans="1:8" ht="11.25" customHeight="1">
      <c r="A8" s="256"/>
      <c r="B8" s="284"/>
      <c r="C8" s="259"/>
      <c r="D8" s="285"/>
      <c r="E8" s="259"/>
      <c r="F8" s="259"/>
      <c r="G8" s="259"/>
      <c r="H8" s="286"/>
    </row>
    <row r="9" spans="1:8" ht="2.25" customHeight="1">
      <c r="A9" s="50"/>
      <c r="B9" s="51"/>
      <c r="C9" s="51"/>
      <c r="D9" s="51"/>
      <c r="E9" s="51"/>
      <c r="F9" s="51"/>
      <c r="G9" s="51"/>
      <c r="H9" s="51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147" t="s">
        <v>488</v>
      </c>
      <c r="B11" s="4"/>
      <c r="C11" s="148">
        <f aca="true" t="shared" si="0" ref="C11:H11">+C12+C13+C15+C18+C20+C24</f>
        <v>3806947990.78</v>
      </c>
      <c r="D11" s="148">
        <f t="shared" si="0"/>
        <v>286736.54</v>
      </c>
      <c r="E11" s="148">
        <f t="shared" si="0"/>
        <v>3807234727.32</v>
      </c>
      <c r="F11" s="148">
        <f t="shared" si="0"/>
        <v>702963682.55</v>
      </c>
      <c r="G11" s="148">
        <f t="shared" si="0"/>
        <v>680692414.74</v>
      </c>
      <c r="H11" s="148">
        <f t="shared" si="0"/>
        <v>3104271044.77</v>
      </c>
    </row>
    <row r="12" spans="1:8" ht="9" customHeight="1">
      <c r="A12" s="149" t="s">
        <v>489</v>
      </c>
      <c r="B12" s="4"/>
      <c r="C12" s="150">
        <v>1901540894.79</v>
      </c>
      <c r="D12" s="150">
        <v>395889</v>
      </c>
      <c r="E12" s="150">
        <f>SUM(C12:D12)</f>
        <v>1901936783.79</v>
      </c>
      <c r="F12" s="150">
        <v>311651566.27</v>
      </c>
      <c r="G12" s="150">
        <v>308594586.07</v>
      </c>
      <c r="H12" s="150">
        <f>+E12-F12</f>
        <v>1590285217.52</v>
      </c>
    </row>
    <row r="13" spans="1:8" ht="9" customHeight="1">
      <c r="A13" s="149" t="s">
        <v>490</v>
      </c>
      <c r="B13" s="4"/>
      <c r="C13" s="150">
        <v>946975747.5</v>
      </c>
      <c r="D13" s="150">
        <v>-50000</v>
      </c>
      <c r="E13" s="150">
        <f>SUM(C13:D13)</f>
        <v>946925747.5</v>
      </c>
      <c r="F13" s="150">
        <v>206486783</v>
      </c>
      <c r="G13" s="150">
        <v>188535536.69</v>
      </c>
      <c r="H13" s="150">
        <f>+E13-F13</f>
        <v>740438964.5</v>
      </c>
    </row>
    <row r="14" spans="1:8" ht="2.25" customHeight="1">
      <c r="A14" s="15"/>
      <c r="B14" s="4"/>
      <c r="C14" s="4"/>
      <c r="D14" s="4"/>
      <c r="E14" s="4"/>
      <c r="F14" s="4"/>
      <c r="G14" s="4"/>
      <c r="H14" s="4"/>
    </row>
    <row r="15" spans="1:8" s="126" customFormat="1" ht="9" customHeight="1">
      <c r="A15" s="149" t="s">
        <v>491</v>
      </c>
      <c r="B15" s="120"/>
      <c r="C15" s="150">
        <f aca="true" t="shared" si="1" ref="C15:H15">+C16+C17</f>
        <v>0</v>
      </c>
      <c r="D15" s="150">
        <f t="shared" si="1"/>
        <v>0</v>
      </c>
      <c r="E15" s="150">
        <f t="shared" si="1"/>
        <v>0</v>
      </c>
      <c r="F15" s="150">
        <f t="shared" si="1"/>
        <v>0</v>
      </c>
      <c r="G15" s="150">
        <f t="shared" si="1"/>
        <v>0</v>
      </c>
      <c r="H15" s="150">
        <f t="shared" si="1"/>
        <v>0</v>
      </c>
    </row>
    <row r="16" spans="1:8" ht="9" customHeight="1">
      <c r="A16" s="159" t="s">
        <v>492</v>
      </c>
      <c r="B16" s="4"/>
      <c r="C16" s="150">
        <v>0</v>
      </c>
      <c r="D16" s="150">
        <v>0</v>
      </c>
      <c r="E16" s="150">
        <f>SUM(C16:D16)</f>
        <v>0</v>
      </c>
      <c r="F16" s="150">
        <v>0</v>
      </c>
      <c r="G16" s="150">
        <v>0</v>
      </c>
      <c r="H16" s="150">
        <f>+E16-F16</f>
        <v>0</v>
      </c>
    </row>
    <row r="17" spans="1:8" ht="9" customHeight="1">
      <c r="A17" s="159" t="s">
        <v>493</v>
      </c>
      <c r="B17" s="4"/>
      <c r="C17" s="150">
        <v>0</v>
      </c>
      <c r="D17" s="150">
        <v>0</v>
      </c>
      <c r="E17" s="150">
        <f>SUM(C17:D17)</f>
        <v>0</v>
      </c>
      <c r="F17" s="150">
        <v>0</v>
      </c>
      <c r="G17" s="150">
        <v>0</v>
      </c>
      <c r="H17" s="150">
        <f>+E17-F17</f>
        <v>0</v>
      </c>
    </row>
    <row r="18" spans="1:8" ht="9" customHeight="1">
      <c r="A18" s="149" t="s">
        <v>494</v>
      </c>
      <c r="B18" s="4"/>
      <c r="C18" s="150">
        <v>942125865.8</v>
      </c>
      <c r="D18" s="150">
        <v>0</v>
      </c>
      <c r="E18" s="150">
        <f>SUM(C18:D18)</f>
        <v>942125865.8</v>
      </c>
      <c r="F18" s="150">
        <v>184147708.32</v>
      </c>
      <c r="G18" s="150">
        <v>183562291.98</v>
      </c>
      <c r="H18" s="150">
        <f>+E18-F18</f>
        <v>757978157.48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26" customFormat="1" ht="9" customHeight="1">
      <c r="A20" s="271" t="s">
        <v>495</v>
      </c>
      <c r="B20" s="120"/>
      <c r="C20" s="265">
        <f aca="true" t="shared" si="2" ref="C20:H20">+C22+C23</f>
        <v>0</v>
      </c>
      <c r="D20" s="265">
        <f t="shared" si="2"/>
        <v>0</v>
      </c>
      <c r="E20" s="265">
        <f t="shared" si="2"/>
        <v>0</v>
      </c>
      <c r="F20" s="265">
        <f t="shared" si="2"/>
        <v>0</v>
      </c>
      <c r="G20" s="265">
        <f t="shared" si="2"/>
        <v>0</v>
      </c>
      <c r="H20" s="265">
        <f t="shared" si="2"/>
        <v>0</v>
      </c>
    </row>
    <row r="21" spans="1:8" s="126" customFormat="1" ht="9" customHeight="1">
      <c r="A21" s="271"/>
      <c r="B21" s="120"/>
      <c r="C21" s="265"/>
      <c r="D21" s="265"/>
      <c r="E21" s="265"/>
      <c r="F21" s="265"/>
      <c r="G21" s="265"/>
      <c r="H21" s="265"/>
    </row>
    <row r="22" spans="1:8" ht="9" customHeight="1">
      <c r="A22" s="159" t="s">
        <v>496</v>
      </c>
      <c r="B22" s="4"/>
      <c r="C22" s="150">
        <v>0</v>
      </c>
      <c r="D22" s="150">
        <v>0</v>
      </c>
      <c r="E22" s="150">
        <f>SUM(C22:D22)</f>
        <v>0</v>
      </c>
      <c r="F22" s="150">
        <v>0</v>
      </c>
      <c r="G22" s="150">
        <v>0</v>
      </c>
      <c r="H22" s="150">
        <f>+E22-F22</f>
        <v>0</v>
      </c>
    </row>
    <row r="23" spans="1:8" ht="9" customHeight="1">
      <c r="A23" s="159" t="s">
        <v>497</v>
      </c>
      <c r="B23" s="4"/>
      <c r="C23" s="150">
        <v>0</v>
      </c>
      <c r="D23" s="150">
        <v>0</v>
      </c>
      <c r="E23" s="150">
        <f>SUM(C23:D23)</f>
        <v>0</v>
      </c>
      <c r="F23" s="150">
        <v>0</v>
      </c>
      <c r="G23" s="150">
        <v>0</v>
      </c>
      <c r="H23" s="150">
        <f>+E23-F23</f>
        <v>0</v>
      </c>
    </row>
    <row r="24" spans="1:8" ht="9" customHeight="1">
      <c r="A24" s="149" t="s">
        <v>498</v>
      </c>
      <c r="B24" s="4"/>
      <c r="C24" s="150">
        <v>16305482.69</v>
      </c>
      <c r="D24" s="150">
        <v>-59152.46</v>
      </c>
      <c r="E24" s="150">
        <f>SUM(C24:D24)</f>
        <v>16246330.229999999</v>
      </c>
      <c r="F24" s="150">
        <v>677624.96</v>
      </c>
      <c r="G24" s="150">
        <v>0</v>
      </c>
      <c r="H24" s="150">
        <f>+E24-F24</f>
        <v>15568705.27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147" t="s">
        <v>499</v>
      </c>
      <c r="B27" s="4"/>
      <c r="C27" s="148">
        <f aca="true" t="shared" si="3" ref="C27:H27">+C28+C29+C31+C34+C36+C40</f>
        <v>18049422</v>
      </c>
      <c r="D27" s="148">
        <f t="shared" si="3"/>
        <v>230682165</v>
      </c>
      <c r="E27" s="148">
        <f t="shared" si="3"/>
        <v>248731587</v>
      </c>
      <c r="F27" s="148">
        <f t="shared" si="3"/>
        <v>69451368.05</v>
      </c>
      <c r="G27" s="148">
        <f t="shared" si="3"/>
        <v>65047379</v>
      </c>
      <c r="H27" s="148">
        <f t="shared" si="3"/>
        <v>179280218.95</v>
      </c>
    </row>
    <row r="28" spans="1:8" ht="9" customHeight="1">
      <c r="A28" s="149" t="s">
        <v>489</v>
      </c>
      <c r="B28" s="4"/>
      <c r="C28" s="150">
        <v>0</v>
      </c>
      <c r="D28" s="150">
        <v>0</v>
      </c>
      <c r="E28" s="150">
        <f>SUM(C28:D28)</f>
        <v>0</v>
      </c>
      <c r="F28" s="150">
        <v>0</v>
      </c>
      <c r="G28" s="150">
        <v>0</v>
      </c>
      <c r="H28" s="150">
        <f>+E28-F28</f>
        <v>0</v>
      </c>
    </row>
    <row r="29" spans="1:8" ht="9" customHeight="1">
      <c r="A29" s="149" t="s">
        <v>490</v>
      </c>
      <c r="B29" s="4"/>
      <c r="C29" s="150">
        <v>18049422</v>
      </c>
      <c r="D29" s="150">
        <v>230682165</v>
      </c>
      <c r="E29" s="150">
        <f>SUM(C29:D29)</f>
        <v>248731587</v>
      </c>
      <c r="F29" s="150">
        <v>69451368.05</v>
      </c>
      <c r="G29" s="150">
        <v>65047379</v>
      </c>
      <c r="H29" s="150">
        <f>+E29-F29</f>
        <v>179280218.95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26" customFormat="1" ht="9" customHeight="1">
      <c r="A31" s="149" t="s">
        <v>491</v>
      </c>
      <c r="B31" s="120"/>
      <c r="C31" s="150">
        <f aca="true" t="shared" si="4" ref="C31:H31">+C32+C33</f>
        <v>0</v>
      </c>
      <c r="D31" s="150">
        <f t="shared" si="4"/>
        <v>0</v>
      </c>
      <c r="E31" s="150">
        <f t="shared" si="4"/>
        <v>0</v>
      </c>
      <c r="F31" s="150">
        <f t="shared" si="4"/>
        <v>0</v>
      </c>
      <c r="G31" s="150">
        <f t="shared" si="4"/>
        <v>0</v>
      </c>
      <c r="H31" s="150">
        <f t="shared" si="4"/>
        <v>0</v>
      </c>
    </row>
    <row r="32" spans="1:8" ht="9" customHeight="1">
      <c r="A32" s="159" t="s">
        <v>492</v>
      </c>
      <c r="B32" s="4"/>
      <c r="C32" s="150">
        <v>0</v>
      </c>
      <c r="D32" s="150">
        <v>0</v>
      </c>
      <c r="E32" s="150">
        <f>SUM(C32:D32)</f>
        <v>0</v>
      </c>
      <c r="F32" s="150">
        <v>0</v>
      </c>
      <c r="G32" s="150">
        <v>0</v>
      </c>
      <c r="H32" s="150">
        <f>+E32-F32</f>
        <v>0</v>
      </c>
    </row>
    <row r="33" spans="1:8" ht="9" customHeight="1">
      <c r="A33" s="159" t="s">
        <v>493</v>
      </c>
      <c r="B33" s="4"/>
      <c r="C33" s="150">
        <v>0</v>
      </c>
      <c r="D33" s="150">
        <v>0</v>
      </c>
      <c r="E33" s="150">
        <f>SUM(C33:D33)</f>
        <v>0</v>
      </c>
      <c r="F33" s="150">
        <v>0</v>
      </c>
      <c r="G33" s="150">
        <v>0</v>
      </c>
      <c r="H33" s="150">
        <f>+E33-F33</f>
        <v>0</v>
      </c>
    </row>
    <row r="34" spans="1:8" ht="9" customHeight="1">
      <c r="A34" s="149" t="s">
        <v>494</v>
      </c>
      <c r="B34" s="4"/>
      <c r="C34" s="150">
        <v>0</v>
      </c>
      <c r="D34" s="150">
        <v>0</v>
      </c>
      <c r="E34" s="150">
        <f>SUM(C34:D34)</f>
        <v>0</v>
      </c>
      <c r="F34" s="150">
        <v>0</v>
      </c>
      <c r="G34" s="150">
        <v>0</v>
      </c>
      <c r="H34" s="150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26" customFormat="1" ht="9" customHeight="1">
      <c r="A36" s="271" t="s">
        <v>495</v>
      </c>
      <c r="B36" s="120"/>
      <c r="C36" s="265">
        <f aca="true" t="shared" si="5" ref="C36:H36">+C38+C39</f>
        <v>0</v>
      </c>
      <c r="D36" s="265">
        <f t="shared" si="5"/>
        <v>0</v>
      </c>
      <c r="E36" s="265">
        <f t="shared" si="5"/>
        <v>0</v>
      </c>
      <c r="F36" s="265">
        <f t="shared" si="5"/>
        <v>0</v>
      </c>
      <c r="G36" s="265">
        <f t="shared" si="5"/>
        <v>0</v>
      </c>
      <c r="H36" s="265">
        <f t="shared" si="5"/>
        <v>0</v>
      </c>
    </row>
    <row r="37" spans="1:8" s="126" customFormat="1" ht="9" customHeight="1">
      <c r="A37" s="271"/>
      <c r="B37" s="120"/>
      <c r="C37" s="265"/>
      <c r="D37" s="265"/>
      <c r="E37" s="265"/>
      <c r="F37" s="265"/>
      <c r="G37" s="265"/>
      <c r="H37" s="265"/>
    </row>
    <row r="38" spans="1:8" ht="9" customHeight="1">
      <c r="A38" s="159" t="s">
        <v>496</v>
      </c>
      <c r="B38" s="4"/>
      <c r="C38" s="150">
        <v>0</v>
      </c>
      <c r="D38" s="150">
        <v>0</v>
      </c>
      <c r="E38" s="150">
        <f>SUM(C38:D38)</f>
        <v>0</v>
      </c>
      <c r="F38" s="150">
        <v>0</v>
      </c>
      <c r="G38" s="150">
        <v>0</v>
      </c>
      <c r="H38" s="150">
        <f>+E38-F38</f>
        <v>0</v>
      </c>
    </row>
    <row r="39" spans="1:8" ht="9" customHeight="1">
      <c r="A39" s="159" t="s">
        <v>497</v>
      </c>
      <c r="B39" s="4"/>
      <c r="C39" s="150">
        <v>0</v>
      </c>
      <c r="D39" s="150">
        <v>0</v>
      </c>
      <c r="E39" s="150">
        <f>SUM(C39:D39)</f>
        <v>0</v>
      </c>
      <c r="F39" s="150">
        <v>0</v>
      </c>
      <c r="G39" s="150">
        <v>0</v>
      </c>
      <c r="H39" s="150">
        <f>+E39-F39</f>
        <v>0</v>
      </c>
    </row>
    <row r="40" spans="1:8" ht="9" customHeight="1">
      <c r="A40" s="149" t="s">
        <v>498</v>
      </c>
      <c r="B40" s="4"/>
      <c r="C40" s="150">
        <v>0</v>
      </c>
      <c r="D40" s="150">
        <v>0</v>
      </c>
      <c r="E40" s="150">
        <f>SUM(C40:D40)</f>
        <v>0</v>
      </c>
      <c r="F40" s="150">
        <v>0</v>
      </c>
      <c r="G40" s="150">
        <v>0</v>
      </c>
      <c r="H40" s="150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147" t="s">
        <v>500</v>
      </c>
      <c r="B42" s="4"/>
      <c r="C42" s="148">
        <f aca="true" t="shared" si="6" ref="C42:H42">+C11+C27</f>
        <v>3824997412.78</v>
      </c>
      <c r="D42" s="148">
        <f t="shared" si="6"/>
        <v>230968901.54</v>
      </c>
      <c r="E42" s="148">
        <f t="shared" si="6"/>
        <v>4055966314.32</v>
      </c>
      <c r="F42" s="148">
        <f t="shared" si="6"/>
        <v>772415050.5999999</v>
      </c>
      <c r="G42" s="148">
        <f t="shared" si="6"/>
        <v>745739793.74</v>
      </c>
      <c r="H42" s="148">
        <f t="shared" si="6"/>
        <v>3283551263.72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E7:E8"/>
    <mergeCell ref="F7:F8"/>
    <mergeCell ref="G7:G8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2023-04-29T01:05:19Z</cp:lastPrinted>
  <dcterms:created xsi:type="dcterms:W3CDTF">2023-04-29T01:06:34Z</dcterms:created>
  <dcterms:modified xsi:type="dcterms:W3CDTF">2023-04-29T01:20:16Z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